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verholle\Downloads\"/>
    </mc:Choice>
  </mc:AlternateContent>
  <xr:revisionPtr revIDLastSave="0" documentId="13_ncr:1_{0E455708-76A1-49C7-A0AD-6599302EE027}" xr6:coauthVersionLast="47" xr6:coauthVersionMax="47" xr10:uidLastSave="{00000000-0000-0000-0000-000000000000}"/>
  <bookViews>
    <workbookView xWindow="25080" yWindow="-120" windowWidth="25440" windowHeight="15390" xr2:uid="{DEE69453-9811-442C-A0FA-9588CCA738F9}"/>
  </bookViews>
  <sheets>
    <sheet name="Pgm actions" sheetId="1" r:id="rId1"/>
    <sheet name="RapportPresentation" sheetId="2" r:id="rId2"/>
    <sheet name="Bilan_MO" sheetId="3" r:id="rId3"/>
    <sheet name="Liste" sheetId="4" r:id="rId4"/>
  </sheets>
  <externalReferences>
    <externalReference r:id="rId5"/>
    <externalReference r:id="rId6"/>
  </externalReferences>
  <definedNames>
    <definedName name="_xlnm._FilterDatabase" localSheetId="0" hidden="1">'Pgm actions'!$A$2:$AG$161</definedName>
    <definedName name="_xlnm.Print_Titles" localSheetId="0">'Pgm actions'!$2:$2</definedName>
    <definedName name="LP" localSheetId="1">[1]Liste!#REF!</definedName>
    <definedName name="LP">Liste!#REF!</definedName>
    <definedName name="Merde" localSheetId="2">'[2]Pgm actions'!#REF!</definedName>
    <definedName name="Merde" localSheetId="3">'[2]Pgm actions'!#REF!</definedName>
    <definedName name="Merde" localSheetId="1">'[1]Pgm actions'!#REF!</definedName>
    <definedName name="Merde">'Pgm actions'!#REF!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C2" i="3"/>
  <c r="D2" i="3"/>
  <c r="E2" i="3"/>
  <c r="F2" i="3"/>
  <c r="B3" i="3"/>
  <c r="C3" i="3"/>
  <c r="D3" i="3"/>
  <c r="E3" i="3"/>
  <c r="F3" i="3"/>
  <c r="B4" i="3"/>
  <c r="C4" i="3"/>
  <c r="D4" i="3"/>
  <c r="E4" i="3"/>
  <c r="F4" i="3"/>
  <c r="B5" i="3"/>
  <c r="C5" i="3"/>
  <c r="D5" i="3"/>
  <c r="E5" i="3"/>
  <c r="F5" i="3"/>
  <c r="B6" i="3"/>
  <c r="C6" i="3"/>
  <c r="D6" i="3"/>
  <c r="G6" i="3" s="1"/>
  <c r="E6" i="3"/>
  <c r="F6" i="3"/>
  <c r="B7" i="3"/>
  <c r="C7" i="3"/>
  <c r="D7" i="3"/>
  <c r="E7" i="3"/>
  <c r="F7" i="3"/>
  <c r="B8" i="3"/>
  <c r="C8" i="3"/>
  <c r="D8" i="3"/>
  <c r="G8" i="3" s="1"/>
  <c r="E8" i="3"/>
  <c r="F8" i="3"/>
  <c r="B9" i="3"/>
  <c r="C9" i="3"/>
  <c r="D9" i="3"/>
  <c r="E9" i="3"/>
  <c r="F9" i="3"/>
  <c r="B10" i="3"/>
  <c r="C10" i="3"/>
  <c r="D10" i="3"/>
  <c r="E10" i="3"/>
  <c r="F10" i="3"/>
  <c r="B11" i="3"/>
  <c r="C11" i="3"/>
  <c r="D11" i="3"/>
  <c r="E11" i="3"/>
  <c r="F11" i="3"/>
  <c r="B12" i="3"/>
  <c r="C12" i="3"/>
  <c r="D12" i="3"/>
  <c r="E12" i="3"/>
  <c r="F12" i="3"/>
  <c r="B13" i="3"/>
  <c r="C13" i="3"/>
  <c r="D13" i="3"/>
  <c r="E13" i="3"/>
  <c r="F13" i="3"/>
  <c r="B14" i="3"/>
  <c r="C14" i="3"/>
  <c r="D14" i="3"/>
  <c r="G14" i="3" s="1"/>
  <c r="E14" i="3"/>
  <c r="F14" i="3"/>
  <c r="B15" i="3"/>
  <c r="C15" i="3"/>
  <c r="D15" i="3"/>
  <c r="E15" i="3"/>
  <c r="F15" i="3"/>
  <c r="B16" i="3"/>
  <c r="C16" i="3"/>
  <c r="D16" i="3"/>
  <c r="G16" i="3" s="1"/>
  <c r="E16" i="3"/>
  <c r="F16" i="3"/>
  <c r="B17" i="3"/>
  <c r="C17" i="3"/>
  <c r="D17" i="3"/>
  <c r="G17" i="3" s="1"/>
  <c r="E17" i="3"/>
  <c r="F17" i="3"/>
  <c r="B18" i="3"/>
  <c r="C18" i="3"/>
  <c r="D18" i="3"/>
  <c r="G18" i="3" s="1"/>
  <c r="E18" i="3"/>
  <c r="F18" i="3"/>
  <c r="B19" i="3"/>
  <c r="C19" i="3"/>
  <c r="D19" i="3"/>
  <c r="E19" i="3"/>
  <c r="F19" i="3"/>
  <c r="B20" i="3"/>
  <c r="C20" i="3"/>
  <c r="D20" i="3"/>
  <c r="E20" i="3"/>
  <c r="F20" i="3"/>
  <c r="D39" i="2"/>
  <c r="C39" i="2"/>
  <c r="B39" i="2"/>
  <c r="D37" i="2"/>
  <c r="C37" i="2"/>
  <c r="B37" i="2"/>
  <c r="D36" i="2"/>
  <c r="C36" i="2"/>
  <c r="B36" i="2"/>
  <c r="D35" i="2"/>
  <c r="C35" i="2"/>
  <c r="B35" i="2"/>
  <c r="D28" i="2"/>
  <c r="C28" i="2"/>
  <c r="B28" i="2"/>
  <c r="D27" i="2"/>
  <c r="C27" i="2"/>
  <c r="B27" i="2"/>
  <c r="E20" i="2"/>
  <c r="D20" i="2"/>
  <c r="C20" i="2"/>
  <c r="E19" i="2"/>
  <c r="D19" i="2"/>
  <c r="C19" i="2"/>
  <c r="E18" i="2"/>
  <c r="D18" i="2"/>
  <c r="C18" i="2"/>
  <c r="E17" i="2"/>
  <c r="D17" i="2"/>
  <c r="C17" i="2"/>
  <c r="E16" i="2"/>
  <c r="D16" i="2"/>
  <c r="C16" i="2"/>
  <c r="E15" i="2"/>
  <c r="D15" i="2"/>
  <c r="C15" i="2"/>
  <c r="E14" i="2"/>
  <c r="D14" i="2"/>
  <c r="C14" i="2"/>
  <c r="E13" i="2"/>
  <c r="D13" i="2"/>
  <c r="C13" i="2"/>
  <c r="E12" i="2"/>
  <c r="D12" i="2"/>
  <c r="C12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Y161" i="1"/>
  <c r="AA161" i="1" s="1"/>
  <c r="AE161" i="1" s="1"/>
  <c r="W161" i="1"/>
  <c r="U161" i="1"/>
  <c r="Q161" i="1"/>
  <c r="E161" i="1"/>
  <c r="AG160" i="1"/>
  <c r="F160" i="1"/>
  <c r="AC159" i="1"/>
  <c r="AA159" i="1"/>
  <c r="Z159" i="1" s="1"/>
  <c r="Y159" i="1"/>
  <c r="W159" i="1"/>
  <c r="U159" i="1"/>
  <c r="Q159" i="1"/>
  <c r="E159" i="1"/>
  <c r="AC158" i="1"/>
  <c r="Y158" i="1"/>
  <c r="W158" i="1"/>
  <c r="U158" i="1"/>
  <c r="Q158" i="1"/>
  <c r="E158" i="1"/>
  <c r="AC157" i="1"/>
  <c r="Y157" i="1"/>
  <c r="W157" i="1"/>
  <c r="U157" i="1"/>
  <c r="AA157" i="1" s="1"/>
  <c r="Q157" i="1"/>
  <c r="E157" i="1"/>
  <c r="AC156" i="1"/>
  <c r="AA156" i="1"/>
  <c r="AE156" i="1" s="1"/>
  <c r="AD156" i="1" s="1"/>
  <c r="Z156" i="1"/>
  <c r="Y156" i="1"/>
  <c r="W156" i="1"/>
  <c r="U156" i="1"/>
  <c r="Q156" i="1"/>
  <c r="E156" i="1"/>
  <c r="AC155" i="1"/>
  <c r="Y155" i="1"/>
  <c r="W155" i="1"/>
  <c r="U155" i="1"/>
  <c r="P155" i="1"/>
  <c r="Q155" i="1" s="1"/>
  <c r="E155" i="1"/>
  <c r="AC154" i="1"/>
  <c r="Y154" i="1"/>
  <c r="W154" i="1"/>
  <c r="U154" i="1"/>
  <c r="Q154" i="1"/>
  <c r="P154" i="1"/>
  <c r="E154" i="1"/>
  <c r="AC153" i="1"/>
  <c r="Y153" i="1"/>
  <c r="W153" i="1"/>
  <c r="U153" i="1"/>
  <c r="P153" i="1"/>
  <c r="Q153" i="1" s="1"/>
  <c r="AA153" i="1" s="1"/>
  <c r="AE153" i="1" s="1"/>
  <c r="AD153" i="1" s="1"/>
  <c r="E153" i="1"/>
  <c r="AC152" i="1"/>
  <c r="Y152" i="1"/>
  <c r="W152" i="1"/>
  <c r="U152" i="1"/>
  <c r="Q152" i="1"/>
  <c r="P152" i="1"/>
  <c r="E152" i="1"/>
  <c r="AC151" i="1"/>
  <c r="Y151" i="1"/>
  <c r="W151" i="1"/>
  <c r="U151" i="1"/>
  <c r="P151" i="1"/>
  <c r="Q151" i="1" s="1"/>
  <c r="AA151" i="1" s="1"/>
  <c r="E151" i="1"/>
  <c r="J150" i="1"/>
  <c r="P150" i="1" s="1"/>
  <c r="Q150" i="1" s="1"/>
  <c r="E150" i="1"/>
  <c r="AC149" i="1"/>
  <c r="AA149" i="1"/>
  <c r="Y149" i="1"/>
  <c r="W149" i="1"/>
  <c r="U149" i="1"/>
  <c r="Q149" i="1"/>
  <c r="P149" i="1"/>
  <c r="E149" i="1"/>
  <c r="AC148" i="1"/>
  <c r="Y148" i="1"/>
  <c r="W148" i="1"/>
  <c r="U148" i="1"/>
  <c r="Q148" i="1"/>
  <c r="P148" i="1"/>
  <c r="E148" i="1"/>
  <c r="AC147" i="1"/>
  <c r="Q147" i="1"/>
  <c r="AA147" i="1" s="1"/>
  <c r="P147" i="1"/>
  <c r="E147" i="1"/>
  <c r="AC146" i="1"/>
  <c r="Y146" i="1"/>
  <c r="W146" i="1"/>
  <c r="AA146" i="1" s="1"/>
  <c r="U146" i="1"/>
  <c r="P146" i="1"/>
  <c r="Q146" i="1" s="1"/>
  <c r="E146" i="1"/>
  <c r="AC145" i="1"/>
  <c r="Y145" i="1"/>
  <c r="W145" i="1"/>
  <c r="U145" i="1"/>
  <c r="P145" i="1"/>
  <c r="Q145" i="1" s="1"/>
  <c r="AA145" i="1" s="1"/>
  <c r="E145" i="1"/>
  <c r="AC144" i="1"/>
  <c r="Y144" i="1"/>
  <c r="W144" i="1"/>
  <c r="U144" i="1"/>
  <c r="AA144" i="1" s="1"/>
  <c r="Q144" i="1"/>
  <c r="P144" i="1"/>
  <c r="E144" i="1"/>
  <c r="P143" i="1"/>
  <c r="Q143" i="1" s="1"/>
  <c r="E143" i="1"/>
  <c r="AC142" i="1"/>
  <c r="Y142" i="1"/>
  <c r="W142" i="1"/>
  <c r="U142" i="1"/>
  <c r="P142" i="1"/>
  <c r="Q142" i="1" s="1"/>
  <c r="E142" i="1"/>
  <c r="AC141" i="1"/>
  <c r="Y141" i="1"/>
  <c r="W141" i="1"/>
  <c r="U141" i="1"/>
  <c r="P141" i="1"/>
  <c r="Q141" i="1" s="1"/>
  <c r="E141" i="1"/>
  <c r="Q140" i="1"/>
  <c r="P140" i="1"/>
  <c r="E140" i="1"/>
  <c r="AE139" i="1"/>
  <c r="AD139" i="1" s="1"/>
  <c r="AC139" i="1"/>
  <c r="Y139" i="1"/>
  <c r="W139" i="1"/>
  <c r="U139" i="1"/>
  <c r="Q139" i="1"/>
  <c r="AA139" i="1" s="1"/>
  <c r="Z139" i="1" s="1"/>
  <c r="E139" i="1"/>
  <c r="AC138" i="1"/>
  <c r="Y138" i="1"/>
  <c r="W138" i="1"/>
  <c r="U138" i="1"/>
  <c r="P138" i="1"/>
  <c r="Q138" i="1" s="1"/>
  <c r="E138" i="1"/>
  <c r="AC137" i="1"/>
  <c r="Y137" i="1"/>
  <c r="W137" i="1"/>
  <c r="U137" i="1"/>
  <c r="Q137" i="1"/>
  <c r="P137" i="1"/>
  <c r="E137" i="1"/>
  <c r="AC136" i="1"/>
  <c r="Y136" i="1"/>
  <c r="W136" i="1"/>
  <c r="U136" i="1"/>
  <c r="P136" i="1"/>
  <c r="Q136" i="1" s="1"/>
  <c r="AA136" i="1" s="1"/>
  <c r="AE136" i="1" s="1"/>
  <c r="AD136" i="1" s="1"/>
  <c r="E136" i="1"/>
  <c r="AC135" i="1"/>
  <c r="Y135" i="1"/>
  <c r="W135" i="1"/>
  <c r="U135" i="1"/>
  <c r="P135" i="1"/>
  <c r="Q135" i="1" s="1"/>
  <c r="AA135" i="1" s="1"/>
  <c r="E135" i="1"/>
  <c r="AC134" i="1"/>
  <c r="Y134" i="1"/>
  <c r="W134" i="1"/>
  <c r="U134" i="1"/>
  <c r="P134" i="1"/>
  <c r="Q134" i="1" s="1"/>
  <c r="AA134" i="1" s="1"/>
  <c r="E134" i="1"/>
  <c r="AC133" i="1"/>
  <c r="AA133" i="1"/>
  <c r="Y133" i="1"/>
  <c r="W133" i="1"/>
  <c r="U133" i="1"/>
  <c r="Q133" i="1"/>
  <c r="P133" i="1"/>
  <c r="E133" i="1"/>
  <c r="AE132" i="1"/>
  <c r="AD132" i="1" s="1"/>
  <c r="AC132" i="1"/>
  <c r="Y132" i="1"/>
  <c r="W132" i="1"/>
  <c r="U132" i="1"/>
  <c r="Q132" i="1"/>
  <c r="AA132" i="1" s="1"/>
  <c r="Z132" i="1" s="1"/>
  <c r="P132" i="1"/>
  <c r="E132" i="1"/>
  <c r="AC131" i="1"/>
  <c r="Y131" i="1"/>
  <c r="W131" i="1"/>
  <c r="U131" i="1"/>
  <c r="Q131" i="1"/>
  <c r="P131" i="1"/>
  <c r="E131" i="1"/>
  <c r="AC130" i="1"/>
  <c r="Y130" i="1"/>
  <c r="W130" i="1"/>
  <c r="U130" i="1"/>
  <c r="P130" i="1"/>
  <c r="Q130" i="1" s="1"/>
  <c r="AA130" i="1" s="1"/>
  <c r="E130" i="1"/>
  <c r="AC129" i="1"/>
  <c r="Y129" i="1"/>
  <c r="W129" i="1"/>
  <c r="U129" i="1"/>
  <c r="Q129" i="1"/>
  <c r="AA129" i="1" s="1"/>
  <c r="P129" i="1"/>
  <c r="E129" i="1"/>
  <c r="AC128" i="1"/>
  <c r="Y128" i="1"/>
  <c r="W128" i="1"/>
  <c r="U128" i="1"/>
  <c r="P128" i="1"/>
  <c r="Q128" i="1" s="1"/>
  <c r="AA128" i="1" s="1"/>
  <c r="AE128" i="1" s="1"/>
  <c r="AD128" i="1" s="1"/>
  <c r="E128" i="1"/>
  <c r="AC127" i="1"/>
  <c r="Y127" i="1"/>
  <c r="W127" i="1"/>
  <c r="U127" i="1"/>
  <c r="P127" i="1"/>
  <c r="Q127" i="1" s="1"/>
  <c r="AA127" i="1" s="1"/>
  <c r="E127" i="1"/>
  <c r="AC126" i="1"/>
  <c r="Y126" i="1"/>
  <c r="W126" i="1"/>
  <c r="U126" i="1"/>
  <c r="P126" i="1"/>
  <c r="Q126" i="1" s="1"/>
  <c r="AA126" i="1" s="1"/>
  <c r="E126" i="1"/>
  <c r="AC125" i="1"/>
  <c r="AA125" i="1"/>
  <c r="Y125" i="1"/>
  <c r="W125" i="1"/>
  <c r="U125" i="1"/>
  <c r="Q125" i="1"/>
  <c r="P125" i="1"/>
  <c r="E125" i="1"/>
  <c r="AE124" i="1"/>
  <c r="AD124" i="1" s="1"/>
  <c r="AC124" i="1"/>
  <c r="Y124" i="1"/>
  <c r="W124" i="1"/>
  <c r="U124" i="1"/>
  <c r="Q124" i="1"/>
  <c r="AA124" i="1" s="1"/>
  <c r="Z124" i="1" s="1"/>
  <c r="P124" i="1"/>
  <c r="E124" i="1"/>
  <c r="AC123" i="1"/>
  <c r="Y123" i="1"/>
  <c r="W123" i="1"/>
  <c r="U123" i="1"/>
  <c r="Q123" i="1"/>
  <c r="P123" i="1"/>
  <c r="E123" i="1"/>
  <c r="AC122" i="1"/>
  <c r="Y122" i="1"/>
  <c r="W122" i="1"/>
  <c r="U122" i="1"/>
  <c r="P122" i="1"/>
  <c r="Q122" i="1" s="1"/>
  <c r="AA122" i="1" s="1"/>
  <c r="E122" i="1"/>
  <c r="Q121" i="1"/>
  <c r="AC120" i="1"/>
  <c r="Y120" i="1"/>
  <c r="W120" i="1"/>
  <c r="U120" i="1"/>
  <c r="AA120" i="1" s="1"/>
  <c r="Q120" i="1"/>
  <c r="E120" i="1"/>
  <c r="AC119" i="1"/>
  <c r="AA119" i="1"/>
  <c r="AE119" i="1" s="1"/>
  <c r="AD119" i="1" s="1"/>
  <c r="Z119" i="1"/>
  <c r="Y119" i="1"/>
  <c r="W119" i="1"/>
  <c r="U119" i="1"/>
  <c r="Q119" i="1"/>
  <c r="E119" i="1"/>
  <c r="AC118" i="1"/>
  <c r="AA118" i="1"/>
  <c r="Z118" i="1" s="1"/>
  <c r="Y118" i="1"/>
  <c r="W118" i="1"/>
  <c r="U118" i="1"/>
  <c r="Q118" i="1"/>
  <c r="E118" i="1"/>
  <c r="AC117" i="1"/>
  <c r="Y117" i="1"/>
  <c r="W117" i="1"/>
  <c r="U117" i="1"/>
  <c r="Q117" i="1"/>
  <c r="E117" i="1"/>
  <c r="AC116" i="1"/>
  <c r="Y116" i="1"/>
  <c r="W116" i="1"/>
  <c r="U116" i="1"/>
  <c r="P116" i="1"/>
  <c r="Q116" i="1" s="1"/>
  <c r="E116" i="1"/>
  <c r="AC115" i="1"/>
  <c r="Y115" i="1"/>
  <c r="W115" i="1"/>
  <c r="U115" i="1"/>
  <c r="Q115" i="1"/>
  <c r="P115" i="1"/>
  <c r="E115" i="1"/>
  <c r="AC114" i="1"/>
  <c r="Y114" i="1"/>
  <c r="W114" i="1"/>
  <c r="U114" i="1"/>
  <c r="Q114" i="1"/>
  <c r="AA114" i="1" s="1"/>
  <c r="Z114" i="1" s="1"/>
  <c r="E114" i="1"/>
  <c r="AC113" i="1"/>
  <c r="Y113" i="1"/>
  <c r="W113" i="1"/>
  <c r="U113" i="1"/>
  <c r="AA113" i="1" s="1"/>
  <c r="Q113" i="1"/>
  <c r="E113" i="1"/>
  <c r="AC112" i="1"/>
  <c r="Y112" i="1"/>
  <c r="W112" i="1"/>
  <c r="U112" i="1"/>
  <c r="P112" i="1"/>
  <c r="Q112" i="1" s="1"/>
  <c r="AA112" i="1" s="1"/>
  <c r="AE112" i="1" s="1"/>
  <c r="AD112" i="1" s="1"/>
  <c r="E112" i="1"/>
  <c r="AC111" i="1"/>
  <c r="Y111" i="1"/>
  <c r="W111" i="1"/>
  <c r="U111" i="1"/>
  <c r="P111" i="1"/>
  <c r="Q111" i="1" s="1"/>
  <c r="E111" i="1"/>
  <c r="E110" i="1"/>
  <c r="AC109" i="1"/>
  <c r="Y109" i="1"/>
  <c r="W109" i="1"/>
  <c r="U109" i="1"/>
  <c r="AA109" i="1" s="1"/>
  <c r="P109" i="1"/>
  <c r="Q109" i="1" s="1"/>
  <c r="E109" i="1"/>
  <c r="P107" i="1"/>
  <c r="Q107" i="1" s="1"/>
  <c r="E106" i="1"/>
  <c r="AC105" i="1"/>
  <c r="Y105" i="1"/>
  <c r="W105" i="1"/>
  <c r="U105" i="1"/>
  <c r="AA105" i="1" s="1"/>
  <c r="Q105" i="1"/>
  <c r="P105" i="1"/>
  <c r="E105" i="1"/>
  <c r="AC104" i="1"/>
  <c r="Y104" i="1"/>
  <c r="W104" i="1"/>
  <c r="U104" i="1"/>
  <c r="P104" i="1"/>
  <c r="Q104" i="1" s="1"/>
  <c r="AA104" i="1" s="1"/>
  <c r="AE104" i="1" s="1"/>
  <c r="AD104" i="1" s="1"/>
  <c r="E104" i="1"/>
  <c r="AC103" i="1"/>
  <c r="Y103" i="1"/>
  <c r="W103" i="1"/>
  <c r="U103" i="1"/>
  <c r="P103" i="1"/>
  <c r="Q103" i="1" s="1"/>
  <c r="E103" i="1"/>
  <c r="AC102" i="1"/>
  <c r="Y102" i="1"/>
  <c r="W102" i="1"/>
  <c r="U102" i="1"/>
  <c r="Q102" i="1"/>
  <c r="P102" i="1"/>
  <c r="E102" i="1"/>
  <c r="AC101" i="1"/>
  <c r="AA101" i="1"/>
  <c r="Y101" i="1"/>
  <c r="W101" i="1"/>
  <c r="U101" i="1"/>
  <c r="Q101" i="1"/>
  <c r="P101" i="1"/>
  <c r="E101" i="1"/>
  <c r="AC100" i="1"/>
  <c r="Y100" i="1"/>
  <c r="W100" i="1"/>
  <c r="U100" i="1"/>
  <c r="Q100" i="1"/>
  <c r="P100" i="1"/>
  <c r="E100" i="1"/>
  <c r="AC99" i="1"/>
  <c r="Y99" i="1"/>
  <c r="W99" i="1"/>
  <c r="U99" i="1"/>
  <c r="Q99" i="1"/>
  <c r="E99" i="1"/>
  <c r="AC98" i="1"/>
  <c r="Y98" i="1"/>
  <c r="W98" i="1"/>
  <c r="U98" i="1"/>
  <c r="P98" i="1"/>
  <c r="E98" i="1"/>
  <c r="AC97" i="1"/>
  <c r="Y97" i="1"/>
  <c r="W97" i="1"/>
  <c r="U97" i="1"/>
  <c r="Q97" i="1"/>
  <c r="P97" i="1"/>
  <c r="E97" i="1"/>
  <c r="AC96" i="1"/>
  <c r="Y96" i="1"/>
  <c r="W96" i="1"/>
  <c r="U96" i="1"/>
  <c r="P96" i="1"/>
  <c r="Q96" i="1" s="1"/>
  <c r="E96" i="1"/>
  <c r="AC95" i="1"/>
  <c r="Y95" i="1"/>
  <c r="W95" i="1"/>
  <c r="U95" i="1"/>
  <c r="P95" i="1"/>
  <c r="Q95" i="1" s="1"/>
  <c r="AA95" i="1" s="1"/>
  <c r="E95" i="1"/>
  <c r="AC94" i="1"/>
  <c r="Y94" i="1"/>
  <c r="W94" i="1"/>
  <c r="U94" i="1"/>
  <c r="AA94" i="1" s="1"/>
  <c r="Q94" i="1"/>
  <c r="P94" i="1"/>
  <c r="E94" i="1"/>
  <c r="AC93" i="1"/>
  <c r="AA93" i="1"/>
  <c r="AE93" i="1" s="1"/>
  <c r="AD93" i="1" s="1"/>
  <c r="Z93" i="1"/>
  <c r="Y93" i="1"/>
  <c r="W93" i="1"/>
  <c r="U93" i="1"/>
  <c r="Q93" i="1"/>
  <c r="E93" i="1"/>
  <c r="AC92" i="1"/>
  <c r="AA92" i="1"/>
  <c r="Z92" i="1" s="1"/>
  <c r="Y92" i="1"/>
  <c r="W92" i="1"/>
  <c r="U92" i="1"/>
  <c r="Q92" i="1"/>
  <c r="E92" i="1"/>
  <c r="AE91" i="1"/>
  <c r="AD91" i="1" s="1"/>
  <c r="AC91" i="1"/>
  <c r="Y91" i="1"/>
  <c r="W91" i="1"/>
  <c r="U91" i="1"/>
  <c r="Q91" i="1"/>
  <c r="AA91" i="1" s="1"/>
  <c r="Z91" i="1" s="1"/>
  <c r="P91" i="1"/>
  <c r="E91" i="1"/>
  <c r="AC90" i="1"/>
  <c r="Y90" i="1"/>
  <c r="W90" i="1"/>
  <c r="U90" i="1"/>
  <c r="AA90" i="1" s="1"/>
  <c r="Q90" i="1"/>
  <c r="E90" i="1"/>
  <c r="AC89" i="1"/>
  <c r="AA89" i="1"/>
  <c r="Y89" i="1"/>
  <c r="W89" i="1"/>
  <c r="U89" i="1"/>
  <c r="Q89" i="1"/>
  <c r="P89" i="1"/>
  <c r="E89" i="1"/>
  <c r="AC88" i="1"/>
  <c r="Y88" i="1"/>
  <c r="W88" i="1"/>
  <c r="U88" i="1"/>
  <c r="P88" i="1"/>
  <c r="Q88" i="1" s="1"/>
  <c r="E88" i="1"/>
  <c r="AC87" i="1"/>
  <c r="Y87" i="1"/>
  <c r="W87" i="1"/>
  <c r="U87" i="1"/>
  <c r="P87" i="1"/>
  <c r="Q87" i="1" s="1"/>
  <c r="AA87" i="1" s="1"/>
  <c r="E87" i="1"/>
  <c r="AC86" i="1"/>
  <c r="Y86" i="1"/>
  <c r="W86" i="1"/>
  <c r="U86" i="1"/>
  <c r="AA86" i="1" s="1"/>
  <c r="Q86" i="1"/>
  <c r="P86" i="1"/>
  <c r="E86" i="1"/>
  <c r="AC85" i="1"/>
  <c r="AA85" i="1"/>
  <c r="Y85" i="1"/>
  <c r="W85" i="1"/>
  <c r="U85" i="1"/>
  <c r="Q85" i="1"/>
  <c r="P85" i="1"/>
  <c r="E85" i="1"/>
  <c r="AC84" i="1"/>
  <c r="Y84" i="1"/>
  <c r="W84" i="1"/>
  <c r="U84" i="1"/>
  <c r="Q84" i="1"/>
  <c r="P84" i="1"/>
  <c r="E84" i="1"/>
  <c r="AC83" i="1"/>
  <c r="Y83" i="1"/>
  <c r="W83" i="1"/>
  <c r="U83" i="1"/>
  <c r="Q83" i="1"/>
  <c r="E83" i="1"/>
  <c r="AC82" i="1"/>
  <c r="AA82" i="1"/>
  <c r="Y82" i="1"/>
  <c r="W82" i="1"/>
  <c r="U82" i="1"/>
  <c r="Q82" i="1"/>
  <c r="E82" i="1"/>
  <c r="AC81" i="1"/>
  <c r="Y81" i="1"/>
  <c r="W81" i="1"/>
  <c r="U81" i="1"/>
  <c r="Q81" i="1"/>
  <c r="AA81" i="1" s="1"/>
  <c r="E81" i="1"/>
  <c r="Q80" i="1"/>
  <c r="P80" i="1"/>
  <c r="E80" i="1"/>
  <c r="P79" i="1"/>
  <c r="Q79" i="1" s="1"/>
  <c r="E79" i="1"/>
  <c r="P78" i="1"/>
  <c r="Q78" i="1" s="1"/>
  <c r="E78" i="1"/>
  <c r="Q77" i="1"/>
  <c r="P77" i="1"/>
  <c r="E77" i="1"/>
  <c r="AC76" i="1"/>
  <c r="Y76" i="1"/>
  <c r="W76" i="1"/>
  <c r="U76" i="1"/>
  <c r="Q76" i="1"/>
  <c r="P76" i="1"/>
  <c r="E76" i="1"/>
  <c r="Q75" i="1"/>
  <c r="E75" i="1"/>
  <c r="AC74" i="1"/>
  <c r="Y74" i="1"/>
  <c r="W74" i="1"/>
  <c r="U74" i="1"/>
  <c r="Q74" i="1"/>
  <c r="P74" i="1"/>
  <c r="E74" i="1"/>
  <c r="AC73" i="1"/>
  <c r="AA73" i="1"/>
  <c r="Y73" i="1"/>
  <c r="W73" i="1"/>
  <c r="U73" i="1"/>
  <c r="Q73" i="1"/>
  <c r="E73" i="1"/>
  <c r="AC72" i="1"/>
  <c r="Y72" i="1"/>
  <c r="W72" i="1"/>
  <c r="U72" i="1"/>
  <c r="Q72" i="1"/>
  <c r="AA72" i="1" s="1"/>
  <c r="E72" i="1"/>
  <c r="AC71" i="1"/>
  <c r="Y71" i="1"/>
  <c r="W71" i="1"/>
  <c r="U71" i="1"/>
  <c r="Q71" i="1"/>
  <c r="AA71" i="1" s="1"/>
  <c r="E71" i="1"/>
  <c r="AC70" i="1"/>
  <c r="Y70" i="1"/>
  <c r="W70" i="1"/>
  <c r="U70" i="1"/>
  <c r="AA70" i="1" s="1"/>
  <c r="Q70" i="1"/>
  <c r="E70" i="1"/>
  <c r="AC69" i="1"/>
  <c r="AA69" i="1"/>
  <c r="Y69" i="1"/>
  <c r="W69" i="1"/>
  <c r="U69" i="1"/>
  <c r="Q69" i="1"/>
  <c r="E69" i="1"/>
  <c r="AC68" i="1"/>
  <c r="Y68" i="1"/>
  <c r="W68" i="1"/>
  <c r="U68" i="1"/>
  <c r="Q68" i="1"/>
  <c r="AA68" i="1" s="1"/>
  <c r="E68" i="1"/>
  <c r="AC67" i="1"/>
  <c r="Y67" i="1"/>
  <c r="W67" i="1"/>
  <c r="U67" i="1"/>
  <c r="Q67" i="1"/>
  <c r="E67" i="1"/>
  <c r="AC66" i="1"/>
  <c r="Y66" i="1"/>
  <c r="W66" i="1"/>
  <c r="U66" i="1"/>
  <c r="Q66" i="1"/>
  <c r="E66" i="1"/>
  <c r="AC65" i="1"/>
  <c r="AA65" i="1"/>
  <c r="Y65" i="1"/>
  <c r="W65" i="1"/>
  <c r="U65" i="1"/>
  <c r="Q65" i="1"/>
  <c r="E65" i="1"/>
  <c r="AC64" i="1"/>
  <c r="Y64" i="1"/>
  <c r="W64" i="1"/>
  <c r="U64" i="1"/>
  <c r="P64" i="1"/>
  <c r="Q64" i="1" s="1"/>
  <c r="AA64" i="1" s="1"/>
  <c r="E64" i="1"/>
  <c r="AC63" i="1"/>
  <c r="Y63" i="1"/>
  <c r="W63" i="1"/>
  <c r="U63" i="1"/>
  <c r="AA63" i="1" s="1"/>
  <c r="Q63" i="1"/>
  <c r="P63" i="1"/>
  <c r="E63" i="1"/>
  <c r="AC62" i="1"/>
  <c r="AA62" i="1"/>
  <c r="Y62" i="1"/>
  <c r="W62" i="1"/>
  <c r="U62" i="1"/>
  <c r="Q62" i="1"/>
  <c r="P62" i="1"/>
  <c r="E62" i="1"/>
  <c r="Q61" i="1"/>
  <c r="Q60" i="1"/>
  <c r="P60" i="1"/>
  <c r="AC59" i="1"/>
  <c r="Y59" i="1"/>
  <c r="W59" i="1"/>
  <c r="U59" i="1"/>
  <c r="P59" i="1"/>
  <c r="Q59" i="1" s="1"/>
  <c r="E59" i="1"/>
  <c r="Q58" i="1"/>
  <c r="E58" i="1"/>
  <c r="AC57" i="1"/>
  <c r="Y57" i="1"/>
  <c r="W57" i="1"/>
  <c r="U57" i="1"/>
  <c r="AA57" i="1" s="1"/>
  <c r="Z57" i="1" s="1"/>
  <c r="Q57" i="1"/>
  <c r="P57" i="1"/>
  <c r="E57" i="1"/>
  <c r="AC56" i="1"/>
  <c r="Z56" i="1"/>
  <c r="Y56" i="1"/>
  <c r="W56" i="1"/>
  <c r="U56" i="1"/>
  <c r="AA56" i="1" s="1"/>
  <c r="AE56" i="1" s="1"/>
  <c r="AD56" i="1" s="1"/>
  <c r="P56" i="1"/>
  <c r="Q56" i="1" s="1"/>
  <c r="E56" i="1"/>
  <c r="AC55" i="1"/>
  <c r="Y55" i="1"/>
  <c r="W55" i="1"/>
  <c r="U55" i="1"/>
  <c r="AA55" i="1" s="1"/>
  <c r="Q55" i="1"/>
  <c r="E55" i="1"/>
  <c r="AC54" i="1"/>
  <c r="Y54" i="1"/>
  <c r="W54" i="1"/>
  <c r="U54" i="1"/>
  <c r="Q54" i="1"/>
  <c r="AA54" i="1" s="1"/>
  <c r="Z54" i="1" s="1"/>
  <c r="E54" i="1"/>
  <c r="AC53" i="1"/>
  <c r="Y53" i="1"/>
  <c r="W53" i="1"/>
  <c r="AA53" i="1" s="1"/>
  <c r="U53" i="1"/>
  <c r="Q53" i="1"/>
  <c r="P53" i="1"/>
  <c r="E53" i="1"/>
  <c r="AC52" i="1"/>
  <c r="AA52" i="1"/>
  <c r="Y52" i="1"/>
  <c r="W52" i="1"/>
  <c r="U52" i="1"/>
  <c r="Q52" i="1"/>
  <c r="P52" i="1"/>
  <c r="E52" i="1"/>
  <c r="AC51" i="1"/>
  <c r="Y51" i="1"/>
  <c r="W51" i="1"/>
  <c r="U51" i="1"/>
  <c r="Q51" i="1"/>
  <c r="AA51" i="1" s="1"/>
  <c r="Z51" i="1" s="1"/>
  <c r="P51" i="1"/>
  <c r="E51" i="1"/>
  <c r="AC50" i="1"/>
  <c r="Y50" i="1"/>
  <c r="W50" i="1"/>
  <c r="U50" i="1"/>
  <c r="P50" i="1"/>
  <c r="Q50" i="1" s="1"/>
  <c r="AA50" i="1" s="1"/>
  <c r="AE50" i="1" s="1"/>
  <c r="AD50" i="1" s="1"/>
  <c r="E50" i="1"/>
  <c r="AC49" i="1"/>
  <c r="Y49" i="1"/>
  <c r="W49" i="1"/>
  <c r="U49" i="1"/>
  <c r="P49" i="1"/>
  <c r="Q49" i="1" s="1"/>
  <c r="AA49" i="1" s="1"/>
  <c r="E49" i="1"/>
  <c r="AC48" i="1"/>
  <c r="Y48" i="1"/>
  <c r="W48" i="1"/>
  <c r="U48" i="1"/>
  <c r="Q48" i="1"/>
  <c r="P48" i="1"/>
  <c r="E48" i="1"/>
  <c r="AC47" i="1"/>
  <c r="Y47" i="1"/>
  <c r="W47" i="1"/>
  <c r="U47" i="1"/>
  <c r="P47" i="1"/>
  <c r="Q47" i="1" s="1"/>
  <c r="AA47" i="1" s="1"/>
  <c r="E47" i="1"/>
  <c r="AC46" i="1"/>
  <c r="Y46" i="1"/>
  <c r="W46" i="1"/>
  <c r="U46" i="1"/>
  <c r="P46" i="1"/>
  <c r="Q46" i="1" s="1"/>
  <c r="AA46" i="1" s="1"/>
  <c r="E46" i="1"/>
  <c r="AC45" i="1"/>
  <c r="Y45" i="1"/>
  <c r="W45" i="1"/>
  <c r="AA45" i="1" s="1"/>
  <c r="U45" i="1"/>
  <c r="Q45" i="1"/>
  <c r="P45" i="1"/>
  <c r="E45" i="1"/>
  <c r="AC44" i="1"/>
  <c r="AA44" i="1"/>
  <c r="Y44" i="1"/>
  <c r="W44" i="1"/>
  <c r="U44" i="1"/>
  <c r="Q44" i="1"/>
  <c r="P44" i="1"/>
  <c r="E44" i="1"/>
  <c r="AC43" i="1"/>
  <c r="Y43" i="1"/>
  <c r="W43" i="1"/>
  <c r="U43" i="1"/>
  <c r="Q43" i="1"/>
  <c r="P43" i="1"/>
  <c r="E43" i="1"/>
  <c r="P42" i="1"/>
  <c r="Q42" i="1" s="1"/>
  <c r="E42" i="1"/>
  <c r="AC41" i="1"/>
  <c r="Y41" i="1"/>
  <c r="W41" i="1"/>
  <c r="U41" i="1"/>
  <c r="AA41" i="1" s="1"/>
  <c r="Q41" i="1"/>
  <c r="E41" i="1"/>
  <c r="AC40" i="1"/>
  <c r="Y40" i="1"/>
  <c r="W40" i="1"/>
  <c r="U40" i="1"/>
  <c r="Q40" i="1"/>
  <c r="E40" i="1"/>
  <c r="AC39" i="1"/>
  <c r="Y39" i="1"/>
  <c r="W39" i="1"/>
  <c r="AA39" i="1" s="1"/>
  <c r="U39" i="1"/>
  <c r="Q39" i="1"/>
  <c r="P39" i="1"/>
  <c r="E39" i="1"/>
  <c r="AC38" i="1"/>
  <c r="AA38" i="1"/>
  <c r="Y38" i="1"/>
  <c r="W38" i="1"/>
  <c r="U38" i="1"/>
  <c r="Q38" i="1"/>
  <c r="P38" i="1"/>
  <c r="E38" i="1"/>
  <c r="AC37" i="1"/>
  <c r="Y37" i="1"/>
  <c r="W37" i="1"/>
  <c r="U37" i="1"/>
  <c r="AA37" i="1" s="1"/>
  <c r="Z37" i="1" s="1"/>
  <c r="Q37" i="1"/>
  <c r="P37" i="1"/>
  <c r="E37" i="1"/>
  <c r="AC36" i="1"/>
  <c r="Z36" i="1"/>
  <c r="Y36" i="1"/>
  <c r="W36" i="1"/>
  <c r="U36" i="1"/>
  <c r="AA36" i="1" s="1"/>
  <c r="AE36" i="1" s="1"/>
  <c r="AD36" i="1" s="1"/>
  <c r="P36" i="1"/>
  <c r="Q36" i="1" s="1"/>
  <c r="E36" i="1"/>
  <c r="AC35" i="1"/>
  <c r="Y35" i="1"/>
  <c r="W35" i="1"/>
  <c r="U35" i="1"/>
  <c r="AA35" i="1" s="1"/>
  <c r="Q35" i="1"/>
  <c r="E35" i="1"/>
  <c r="AC34" i="1"/>
  <c r="Y34" i="1"/>
  <c r="W34" i="1"/>
  <c r="U34" i="1"/>
  <c r="Q34" i="1"/>
  <c r="AA34" i="1" s="1"/>
  <c r="Z34" i="1" s="1"/>
  <c r="E34" i="1"/>
  <c r="AC33" i="1"/>
  <c r="Y33" i="1"/>
  <c r="W33" i="1"/>
  <c r="AA33" i="1" s="1"/>
  <c r="U33" i="1"/>
  <c r="Q33" i="1"/>
  <c r="E33" i="1"/>
  <c r="AC32" i="1"/>
  <c r="AA32" i="1"/>
  <c r="AE32" i="1" s="1"/>
  <c r="AD32" i="1" s="1"/>
  <c r="Y32" i="1"/>
  <c r="W32" i="1"/>
  <c r="U32" i="1"/>
  <c r="Q32" i="1"/>
  <c r="E32" i="1"/>
  <c r="AC31" i="1"/>
  <c r="Y31" i="1"/>
  <c r="W31" i="1"/>
  <c r="U31" i="1"/>
  <c r="AA31" i="1" s="1"/>
  <c r="Q31" i="1"/>
  <c r="E31" i="1"/>
  <c r="AC30" i="1"/>
  <c r="Y30" i="1"/>
  <c r="W30" i="1"/>
  <c r="U30" i="1"/>
  <c r="Q30" i="1"/>
  <c r="AA30" i="1" s="1"/>
  <c r="Z30" i="1" s="1"/>
  <c r="E30" i="1"/>
  <c r="AC29" i="1"/>
  <c r="Y29" i="1"/>
  <c r="W29" i="1"/>
  <c r="AA29" i="1" s="1"/>
  <c r="U29" i="1"/>
  <c r="Q29" i="1"/>
  <c r="P29" i="1"/>
  <c r="E29" i="1"/>
  <c r="AC28" i="1"/>
  <c r="AA28" i="1"/>
  <c r="Y28" i="1"/>
  <c r="W28" i="1"/>
  <c r="U28" i="1"/>
  <c r="Q28" i="1"/>
  <c r="P28" i="1"/>
  <c r="E28" i="1"/>
  <c r="AC27" i="1"/>
  <c r="Y27" i="1"/>
  <c r="W27" i="1"/>
  <c r="U27" i="1"/>
  <c r="AA27" i="1" s="1"/>
  <c r="Z27" i="1" s="1"/>
  <c r="Q27" i="1"/>
  <c r="P27" i="1"/>
  <c r="E27" i="1"/>
  <c r="AC26" i="1"/>
  <c r="Z26" i="1"/>
  <c r="Y26" i="1"/>
  <c r="W26" i="1"/>
  <c r="U26" i="1"/>
  <c r="AA26" i="1" s="1"/>
  <c r="AE26" i="1" s="1"/>
  <c r="AD26" i="1" s="1"/>
  <c r="P26" i="1"/>
  <c r="Q26" i="1" s="1"/>
  <c r="E26" i="1"/>
  <c r="AC25" i="1"/>
  <c r="Y25" i="1"/>
  <c r="W25" i="1"/>
  <c r="U25" i="1"/>
  <c r="P25" i="1"/>
  <c r="Q25" i="1" s="1"/>
  <c r="E25" i="1"/>
  <c r="AC24" i="1"/>
  <c r="Y24" i="1"/>
  <c r="W24" i="1"/>
  <c r="U24" i="1"/>
  <c r="AA24" i="1" s="1"/>
  <c r="Q24" i="1"/>
  <c r="P24" i="1"/>
  <c r="E24" i="1"/>
  <c r="AC23" i="1"/>
  <c r="Y23" i="1"/>
  <c r="W23" i="1"/>
  <c r="U23" i="1"/>
  <c r="P23" i="1"/>
  <c r="Q23" i="1" s="1"/>
  <c r="AA23" i="1" s="1"/>
  <c r="E23" i="1"/>
  <c r="AC22" i="1"/>
  <c r="Y22" i="1"/>
  <c r="W22" i="1"/>
  <c r="U22" i="1"/>
  <c r="P22" i="1"/>
  <c r="Q22" i="1" s="1"/>
  <c r="E22" i="1"/>
  <c r="AC21" i="1"/>
  <c r="Y21" i="1"/>
  <c r="W21" i="1"/>
  <c r="AA21" i="1" s="1"/>
  <c r="U21" i="1"/>
  <c r="Q21" i="1"/>
  <c r="P21" i="1"/>
  <c r="E21" i="1"/>
  <c r="AC20" i="1"/>
  <c r="Y20" i="1"/>
  <c r="W20" i="1"/>
  <c r="U20" i="1"/>
  <c r="Q20" i="1"/>
  <c r="AA20" i="1" s="1"/>
  <c r="P20" i="1"/>
  <c r="E20" i="1"/>
  <c r="AC19" i="1"/>
  <c r="Y19" i="1"/>
  <c r="W19" i="1"/>
  <c r="U19" i="1"/>
  <c r="Q19" i="1"/>
  <c r="P19" i="1"/>
  <c r="E19" i="1"/>
  <c r="AC18" i="1"/>
  <c r="Y18" i="1"/>
  <c r="W18" i="1"/>
  <c r="U18" i="1"/>
  <c r="P18" i="1"/>
  <c r="Q18" i="1" s="1"/>
  <c r="E18" i="1"/>
  <c r="AC17" i="1"/>
  <c r="Y17" i="1"/>
  <c r="W17" i="1"/>
  <c r="U17" i="1"/>
  <c r="AA17" i="1" s="1"/>
  <c r="P17" i="1"/>
  <c r="Q17" i="1" s="1"/>
  <c r="E17" i="1"/>
  <c r="AC16" i="1"/>
  <c r="Y16" i="1"/>
  <c r="W16" i="1"/>
  <c r="U16" i="1"/>
  <c r="Q16" i="1"/>
  <c r="P16" i="1"/>
  <c r="E16" i="1"/>
  <c r="AC15" i="1"/>
  <c r="Y15" i="1"/>
  <c r="W15" i="1"/>
  <c r="U15" i="1"/>
  <c r="P15" i="1"/>
  <c r="Q15" i="1" s="1"/>
  <c r="E15" i="1"/>
  <c r="AC14" i="1"/>
  <c r="Y14" i="1"/>
  <c r="W14" i="1"/>
  <c r="U14" i="1"/>
  <c r="Q14" i="1"/>
  <c r="P14" i="1"/>
  <c r="E14" i="1"/>
  <c r="AC13" i="1"/>
  <c r="AA13" i="1"/>
  <c r="Y13" i="1"/>
  <c r="W13" i="1"/>
  <c r="U13" i="1"/>
  <c r="Q13" i="1"/>
  <c r="P13" i="1"/>
  <c r="E13" i="1"/>
  <c r="AC12" i="1"/>
  <c r="Y12" i="1"/>
  <c r="W12" i="1"/>
  <c r="U12" i="1"/>
  <c r="Q12" i="1"/>
  <c r="AA12" i="1" s="1"/>
  <c r="P12" i="1"/>
  <c r="E12" i="1"/>
  <c r="AC11" i="1"/>
  <c r="Y11" i="1"/>
  <c r="W11" i="1"/>
  <c r="U11" i="1"/>
  <c r="Q11" i="1"/>
  <c r="P11" i="1"/>
  <c r="E11" i="1"/>
  <c r="AC10" i="1"/>
  <c r="Y10" i="1"/>
  <c r="W10" i="1"/>
  <c r="U10" i="1"/>
  <c r="Q10" i="1"/>
  <c r="E10" i="1"/>
  <c r="AC9" i="1"/>
  <c r="Y9" i="1"/>
  <c r="W9" i="1"/>
  <c r="U9" i="1"/>
  <c r="Q9" i="1"/>
  <c r="AA9" i="1" s="1"/>
  <c r="E9" i="1"/>
  <c r="AC8" i="1"/>
  <c r="Y8" i="1"/>
  <c r="W8" i="1"/>
  <c r="U8" i="1"/>
  <c r="Q8" i="1"/>
  <c r="AA8" i="1" s="1"/>
  <c r="Z8" i="1" s="1"/>
  <c r="E8" i="1"/>
  <c r="Q7" i="1"/>
  <c r="P7" i="1"/>
  <c r="E7" i="1"/>
  <c r="P6" i="1"/>
  <c r="Q6" i="1" s="1"/>
  <c r="E6" i="1"/>
  <c r="Q5" i="1"/>
  <c r="P5" i="1"/>
  <c r="E5" i="1"/>
  <c r="AC4" i="1"/>
  <c r="Y4" i="1"/>
  <c r="W4" i="1"/>
  <c r="U4" i="1"/>
  <c r="AA4" i="1" s="1"/>
  <c r="Q4" i="1"/>
  <c r="E4" i="1"/>
  <c r="AC3" i="1"/>
  <c r="AA3" i="1"/>
  <c r="Z3" i="1"/>
  <c r="Y3" i="1"/>
  <c r="W3" i="1"/>
  <c r="U3" i="1"/>
  <c r="Q3" i="1"/>
  <c r="E3" i="1"/>
  <c r="G3" i="3" l="1"/>
  <c r="G15" i="3"/>
  <c r="G7" i="3"/>
  <c r="C22" i="3"/>
  <c r="C38" i="2"/>
  <c r="C40" i="2" s="1"/>
  <c r="D38" i="2"/>
  <c r="D40" i="2" s="1"/>
  <c r="D21" i="2"/>
  <c r="E21" i="2"/>
  <c r="G9" i="3"/>
  <c r="B38" i="2"/>
  <c r="B40" i="2" s="1"/>
  <c r="G20" i="3"/>
  <c r="G12" i="3"/>
  <c r="G4" i="3"/>
  <c r="G10" i="3"/>
  <c r="G13" i="3"/>
  <c r="B22" i="3"/>
  <c r="G5" i="3"/>
  <c r="G2" i="3"/>
  <c r="E22" i="3"/>
  <c r="C29" i="2"/>
  <c r="D29" i="2"/>
  <c r="C21" i="2"/>
  <c r="B29" i="2"/>
  <c r="G19" i="3"/>
  <c r="F22" i="3"/>
  <c r="G11" i="3"/>
  <c r="D22" i="3"/>
  <c r="AE12" i="1"/>
  <c r="AD12" i="1" s="1"/>
  <c r="Z12" i="1"/>
  <c r="AE4" i="1"/>
  <c r="AD4" i="1" s="1"/>
  <c r="Z4" i="1"/>
  <c r="AE23" i="1"/>
  <c r="AD23" i="1" s="1"/>
  <c r="Z23" i="1"/>
  <c r="Z46" i="1"/>
  <c r="AE46" i="1"/>
  <c r="AD46" i="1" s="1"/>
  <c r="Z64" i="1"/>
  <c r="AE64" i="1"/>
  <c r="AD64" i="1" s="1"/>
  <c r="AE21" i="1"/>
  <c r="AD21" i="1" s="1"/>
  <c r="Z21" i="1"/>
  <c r="Z17" i="1"/>
  <c r="AE17" i="1"/>
  <c r="AD17" i="1" s="1"/>
  <c r="AE9" i="1"/>
  <c r="AD9" i="1" s="1"/>
  <c r="Z9" i="1"/>
  <c r="AE47" i="1"/>
  <c r="AD47" i="1" s="1"/>
  <c r="Z47" i="1"/>
  <c r="Z20" i="1"/>
  <c r="AE20" i="1"/>
  <c r="AD20" i="1" s="1"/>
  <c r="AA10" i="1"/>
  <c r="AA11" i="1"/>
  <c r="AA18" i="1"/>
  <c r="AA25" i="1"/>
  <c r="AE29" i="1"/>
  <c r="AD29" i="1" s="1"/>
  <c r="Z29" i="1"/>
  <c r="Z35" i="1"/>
  <c r="AE35" i="1"/>
  <c r="AD35" i="1" s="1"/>
  <c r="Y160" i="1"/>
  <c r="AE30" i="1"/>
  <c r="AD30" i="1" s="1"/>
  <c r="AE44" i="1"/>
  <c r="AD44" i="1" s="1"/>
  <c r="Z44" i="1"/>
  <c r="AA66" i="1"/>
  <c r="AE73" i="1"/>
  <c r="AD73" i="1" s="1"/>
  <c r="Z73" i="1"/>
  <c r="AE82" i="1"/>
  <c r="AD82" i="1" s="1"/>
  <c r="Z82" i="1"/>
  <c r="Z87" i="1"/>
  <c r="AE87" i="1"/>
  <c r="AD87" i="1" s="1"/>
  <c r="AA96" i="1"/>
  <c r="AA111" i="1"/>
  <c r="AE114" i="1"/>
  <c r="AD114" i="1" s="1"/>
  <c r="AA117" i="1"/>
  <c r="Z95" i="1"/>
  <c r="AE95" i="1"/>
  <c r="AD95" i="1" s="1"/>
  <c r="AE109" i="1"/>
  <c r="AD109" i="1" s="1"/>
  <c r="Z109" i="1"/>
  <c r="AE126" i="1"/>
  <c r="AD126" i="1" s="1"/>
  <c r="Z126" i="1"/>
  <c r="AE134" i="1"/>
  <c r="AD134" i="1" s="1"/>
  <c r="Z134" i="1"/>
  <c r="AE3" i="1"/>
  <c r="AE27" i="1"/>
  <c r="AD27" i="1" s="1"/>
  <c r="Z49" i="1"/>
  <c r="AE49" i="1"/>
  <c r="AD49" i="1" s="1"/>
  <c r="AE57" i="1"/>
  <c r="AD57" i="1" s="1"/>
  <c r="AE63" i="1"/>
  <c r="AD63" i="1" s="1"/>
  <c r="Z63" i="1"/>
  <c r="AE70" i="1"/>
  <c r="AD70" i="1" s="1"/>
  <c r="Z70" i="1"/>
  <c r="AE89" i="1"/>
  <c r="AD89" i="1" s="1"/>
  <c r="Z89" i="1"/>
  <c r="AA103" i="1"/>
  <c r="Z112" i="1"/>
  <c r="Z128" i="1"/>
  <c r="Z136" i="1"/>
  <c r="Z145" i="1"/>
  <c r="AE145" i="1"/>
  <c r="AD145" i="1" s="1"/>
  <c r="AE146" i="1"/>
  <c r="AD146" i="1" s="1"/>
  <c r="Z146" i="1"/>
  <c r="AA22" i="1"/>
  <c r="Z105" i="1"/>
  <c r="AE105" i="1"/>
  <c r="AD105" i="1" s="1"/>
  <c r="W160" i="1"/>
  <c r="AE37" i="1"/>
  <c r="AD37" i="1" s="1"/>
  <c r="AC160" i="1"/>
  <c r="AE8" i="1"/>
  <c r="AD8" i="1" s="1"/>
  <c r="AA14" i="1"/>
  <c r="Z31" i="1"/>
  <c r="AE31" i="1"/>
  <c r="AD31" i="1" s="1"/>
  <c r="AE33" i="1"/>
  <c r="AD33" i="1" s="1"/>
  <c r="Z33" i="1"/>
  <c r="Z41" i="1"/>
  <c r="AE41" i="1"/>
  <c r="AD41" i="1" s="1"/>
  <c r="AE53" i="1"/>
  <c r="AD53" i="1" s="1"/>
  <c r="Z53" i="1"/>
  <c r="Z68" i="1"/>
  <c r="AE68" i="1"/>
  <c r="AD68" i="1" s="1"/>
  <c r="AA84" i="1"/>
  <c r="AE86" i="1"/>
  <c r="AD86" i="1" s="1"/>
  <c r="Z86" i="1"/>
  <c r="AA131" i="1"/>
  <c r="AA142" i="1"/>
  <c r="AE34" i="1"/>
  <c r="AD34" i="1" s="1"/>
  <c r="AA40" i="1"/>
  <c r="AA43" i="1"/>
  <c r="AA48" i="1"/>
  <c r="AE54" i="1"/>
  <c r="AD54" i="1" s="1"/>
  <c r="AE65" i="1"/>
  <c r="AD65" i="1" s="1"/>
  <c r="Z65" i="1"/>
  <c r="AA83" i="1"/>
  <c r="Z94" i="1"/>
  <c r="AE94" i="1"/>
  <c r="AD94" i="1" s="1"/>
  <c r="AA100" i="1"/>
  <c r="AA102" i="1"/>
  <c r="Z104" i="1"/>
  <c r="Z122" i="1"/>
  <c r="AE122" i="1"/>
  <c r="AD122" i="1" s="1"/>
  <c r="Z130" i="1"/>
  <c r="AE130" i="1"/>
  <c r="AD130" i="1" s="1"/>
  <c r="AA148" i="1"/>
  <c r="Z151" i="1"/>
  <c r="AE151" i="1"/>
  <c r="AD151" i="1" s="1"/>
  <c r="AA158" i="1"/>
  <c r="AE28" i="1"/>
  <c r="AD28" i="1" s="1"/>
  <c r="Z28" i="1"/>
  <c r="AE38" i="1"/>
  <c r="AD38" i="1" s="1"/>
  <c r="Z38" i="1"/>
  <c r="P160" i="1"/>
  <c r="AE13" i="1"/>
  <c r="AD13" i="1" s="1"/>
  <c r="Z13" i="1"/>
  <c r="Z32" i="1"/>
  <c r="Z50" i="1"/>
  <c r="AE52" i="1"/>
  <c r="AD52" i="1" s="1"/>
  <c r="Z52" i="1"/>
  <c r="Q98" i="1"/>
  <c r="AA98" i="1" s="1"/>
  <c r="AE62" i="1"/>
  <c r="AD62" i="1" s="1"/>
  <c r="Z62" i="1"/>
  <c r="AA67" i="1"/>
  <c r="Z72" i="1"/>
  <c r="AE72" i="1"/>
  <c r="AD72" i="1" s="1"/>
  <c r="Z81" i="1"/>
  <c r="AE81" i="1"/>
  <c r="AD81" i="1" s="1"/>
  <c r="AA99" i="1"/>
  <c r="AA123" i="1"/>
  <c r="AA141" i="1"/>
  <c r="Z144" i="1"/>
  <c r="AE144" i="1"/>
  <c r="AD144" i="1" s="1"/>
  <c r="Z153" i="1"/>
  <c r="U160" i="1"/>
  <c r="AE45" i="1"/>
  <c r="AD45" i="1" s="1"/>
  <c r="Z45" i="1"/>
  <c r="AE51" i="1"/>
  <c r="AD51" i="1" s="1"/>
  <c r="AE69" i="1"/>
  <c r="AD69" i="1" s="1"/>
  <c r="Z69" i="1"/>
  <c r="AE85" i="1"/>
  <c r="AD85" i="1" s="1"/>
  <c r="Z85" i="1"/>
  <c r="AE90" i="1"/>
  <c r="AD90" i="1" s="1"/>
  <c r="Z90" i="1"/>
  <c r="AE113" i="1"/>
  <c r="AD113" i="1" s="1"/>
  <c r="Z113" i="1"/>
  <c r="AE120" i="1"/>
  <c r="AD120" i="1" s="1"/>
  <c r="Z120" i="1"/>
  <c r="AE125" i="1"/>
  <c r="AD125" i="1" s="1"/>
  <c r="Z125" i="1"/>
  <c r="Z129" i="1"/>
  <c r="AE129" i="1"/>
  <c r="AD129" i="1" s="1"/>
  <c r="AE133" i="1"/>
  <c r="AD133" i="1" s="1"/>
  <c r="Z133" i="1"/>
  <c r="AA137" i="1"/>
  <c r="AE157" i="1"/>
  <c r="AD157" i="1" s="1"/>
  <c r="Z157" i="1"/>
  <c r="Z24" i="1"/>
  <c r="AE24" i="1"/>
  <c r="AD24" i="1" s="1"/>
  <c r="AA19" i="1"/>
  <c r="AE39" i="1"/>
  <c r="AD39" i="1" s="1"/>
  <c r="Z39" i="1"/>
  <c r="Z55" i="1"/>
  <c r="AE55" i="1"/>
  <c r="AD55" i="1" s="1"/>
  <c r="AA59" i="1"/>
  <c r="Z71" i="1"/>
  <c r="AE71" i="1"/>
  <c r="AD71" i="1" s="1"/>
  <c r="AA97" i="1"/>
  <c r="AE101" i="1"/>
  <c r="AD101" i="1" s="1"/>
  <c r="Z101" i="1"/>
  <c r="Z127" i="1"/>
  <c r="AE127" i="1"/>
  <c r="AD127" i="1" s="1"/>
  <c r="Z135" i="1"/>
  <c r="AE135" i="1"/>
  <c r="AD135" i="1" s="1"/>
  <c r="AE147" i="1"/>
  <c r="AD147" i="1" s="1"/>
  <c r="Z147" i="1"/>
  <c r="AE149" i="1"/>
  <c r="AD149" i="1" s="1"/>
  <c r="Z149" i="1"/>
  <c r="AE92" i="1"/>
  <c r="AD92" i="1" s="1"/>
  <c r="AE118" i="1"/>
  <c r="AD118" i="1" s="1"/>
  <c r="AE159" i="1"/>
  <c r="AD159" i="1" s="1"/>
  <c r="J160" i="1"/>
  <c r="G22" i="3" l="1"/>
  <c r="Z137" i="1"/>
  <c r="AE137" i="1"/>
  <c r="AD137" i="1" s="1"/>
  <c r="AE141" i="1"/>
  <c r="AD141" i="1" s="1"/>
  <c r="Z141" i="1"/>
  <c r="Z158" i="1"/>
  <c r="AE158" i="1"/>
  <c r="AD158" i="1" s="1"/>
  <c r="AE123" i="1"/>
  <c r="AD123" i="1" s="1"/>
  <c r="Z123" i="1"/>
  <c r="AE102" i="1"/>
  <c r="AD102" i="1" s="1"/>
  <c r="Z102" i="1"/>
  <c r="Z48" i="1"/>
  <c r="AE48" i="1"/>
  <c r="AD48" i="1" s="1"/>
  <c r="Z84" i="1"/>
  <c r="AE84" i="1"/>
  <c r="AD84" i="1" s="1"/>
  <c r="AE99" i="1"/>
  <c r="AD99" i="1" s="1"/>
  <c r="Z99" i="1"/>
  <c r="AE98" i="1"/>
  <c r="AD98" i="1" s="1"/>
  <c r="Z98" i="1"/>
  <c r="Q160" i="1"/>
  <c r="Z100" i="1"/>
  <c r="AE100" i="1"/>
  <c r="AD100" i="1" s="1"/>
  <c r="Z43" i="1"/>
  <c r="AE43" i="1"/>
  <c r="AD43" i="1" s="1"/>
  <c r="Z111" i="1"/>
  <c r="AE111" i="1"/>
  <c r="AD111" i="1" s="1"/>
  <c r="AE66" i="1"/>
  <c r="AD66" i="1" s="1"/>
  <c r="Z66" i="1"/>
  <c r="Z97" i="1"/>
  <c r="AE97" i="1"/>
  <c r="AD97" i="1" s="1"/>
  <c r="Z19" i="1"/>
  <c r="AE19" i="1"/>
  <c r="AD19" i="1" s="1"/>
  <c r="Z148" i="1"/>
  <c r="AE148" i="1"/>
  <c r="AD148" i="1" s="1"/>
  <c r="Z40" i="1"/>
  <c r="AE40" i="1"/>
  <c r="AD40" i="1" s="1"/>
  <c r="Z22" i="1"/>
  <c r="AE22" i="1"/>
  <c r="AD22" i="1" s="1"/>
  <c r="Z103" i="1"/>
  <c r="AE103" i="1"/>
  <c r="AD103" i="1" s="1"/>
  <c r="AE96" i="1"/>
  <c r="AD96" i="1" s="1"/>
  <c r="Z96" i="1"/>
  <c r="Z25" i="1"/>
  <c r="AE25" i="1"/>
  <c r="AD25" i="1" s="1"/>
  <c r="AE83" i="1"/>
  <c r="AD83" i="1" s="1"/>
  <c r="Z83" i="1"/>
  <c r="Z14" i="1"/>
  <c r="AE14" i="1"/>
  <c r="AD14" i="1" s="1"/>
  <c r="Z142" i="1"/>
  <c r="AE142" i="1"/>
  <c r="AD142" i="1" s="1"/>
  <c r="Z11" i="1"/>
  <c r="AE11" i="1"/>
  <c r="AD11" i="1" s="1"/>
  <c r="AE59" i="1"/>
  <c r="AD59" i="1" s="1"/>
  <c r="Z59" i="1"/>
  <c r="AE131" i="1"/>
  <c r="AD131" i="1" s="1"/>
  <c r="Z131" i="1"/>
  <c r="AA160" i="1"/>
  <c r="AE10" i="1"/>
  <c r="AD10" i="1" s="1"/>
  <c r="Z10" i="1"/>
  <c r="Z67" i="1"/>
  <c r="AE67" i="1"/>
  <c r="AD67" i="1" s="1"/>
  <c r="AE160" i="1"/>
  <c r="AD3" i="1"/>
  <c r="Z117" i="1"/>
  <c r="AE117" i="1"/>
  <c r="AD117" i="1" s="1"/>
  <c r="AE18" i="1"/>
  <c r="AD18" i="1" s="1"/>
  <c r="Z18" i="1"/>
  <c r="AD160" i="1" l="1"/>
  <c r="Z160" i="1"/>
</calcChain>
</file>

<file path=xl/sharedStrings.xml><?xml version="1.0" encoding="utf-8"?>
<sst xmlns="http://schemas.openxmlformats.org/spreadsheetml/2006/main" count="1564" uniqueCount="394">
  <si>
    <r>
      <rPr>
        <sz val="11"/>
        <color rgb="FFFF0000"/>
        <rFont val="Aptos Narrow"/>
        <family val="2"/>
        <scheme val="minor"/>
      </rPr>
      <t>Classement des lignes</t>
    </r>
    <r>
      <rPr>
        <sz val="11"/>
        <color theme="1"/>
        <rFont val="Aptos Narrow"/>
        <family val="2"/>
        <scheme val="minor"/>
      </rPr>
      <t xml:space="preserve"> : Volet / Enjeu / maître d'ouvrage / libéllé action / année </t>
    </r>
  </si>
  <si>
    <t>Agence de l'eau</t>
  </si>
  <si>
    <t>Conseil Départemental 1</t>
  </si>
  <si>
    <t>Conseil Départemental 2</t>
  </si>
  <si>
    <t>Autre Financeur public</t>
  </si>
  <si>
    <t>TOTAL AIDES PUBLIQUES</t>
  </si>
  <si>
    <t>Financeurs privé</t>
  </si>
  <si>
    <t>Maître d'ouvrage %</t>
  </si>
  <si>
    <t>Volet</t>
  </si>
  <si>
    <t>Enjeu</t>
  </si>
  <si>
    <t>Action</t>
  </si>
  <si>
    <t>Sous action</t>
  </si>
  <si>
    <t>Code Action</t>
  </si>
  <si>
    <t>Nbre</t>
  </si>
  <si>
    <t>Libellé  de l’action</t>
  </si>
  <si>
    <t>Maître d’ouvrage</t>
  </si>
  <si>
    <t>Année prévisionnelle d’engagement de l'opération objet de l'action</t>
  </si>
  <si>
    <t>Montant de l’opération</t>
  </si>
  <si>
    <r>
      <t xml:space="preserve">PDM </t>
    </r>
    <r>
      <rPr>
        <b/>
        <sz val="12"/>
        <color rgb="FFFF0000"/>
        <rFont val="Aptos Narrow"/>
        <family val="2"/>
        <scheme val="minor"/>
      </rPr>
      <t>(oui/non)</t>
    </r>
  </si>
  <si>
    <r>
      <rPr>
        <b/>
        <sz val="12"/>
        <color rgb="FFFF0000"/>
        <rFont val="Aptos Narrow"/>
        <family val="2"/>
        <scheme val="minor"/>
      </rPr>
      <t>PBACC</t>
    </r>
    <r>
      <rPr>
        <b/>
        <sz val="12"/>
        <rFont val="Aptos Narrow"/>
        <family val="2"/>
        <scheme val="minor"/>
      </rPr>
      <t xml:space="preserve"> (défi/-)</t>
    </r>
  </si>
  <si>
    <t>Indicateur Technique</t>
  </si>
  <si>
    <t>Unité</t>
  </si>
  <si>
    <t xml:space="preserve"> % </t>
  </si>
  <si>
    <t>Assiette</t>
  </si>
  <si>
    <t>Aide</t>
  </si>
  <si>
    <t>LP</t>
  </si>
  <si>
    <t>Type Aide</t>
  </si>
  <si>
    <t>%</t>
  </si>
  <si>
    <t>Autofinancement</t>
  </si>
  <si>
    <t>OBSERVATIONS</t>
  </si>
  <si>
    <t>Volumes économisés</t>
  </si>
  <si>
    <t>Priorités du 15/04/2025</t>
  </si>
  <si>
    <t>Priorités Aide spé</t>
  </si>
  <si>
    <t>MIA</t>
  </si>
  <si>
    <t>ANIM</t>
  </si>
  <si>
    <t>a</t>
  </si>
  <si>
    <t>Missions d'animation et de sensibilisation aux enjeux de l'eau au sein de la CC du Genevois</t>
  </si>
  <si>
    <t>CC du Genevois</t>
  </si>
  <si>
    <t>non</t>
  </si>
  <si>
    <t>ETP</t>
  </si>
  <si>
    <t>Aide classique</t>
  </si>
  <si>
    <t>Montant à confirmer</t>
  </si>
  <si>
    <t>Oui</t>
  </si>
  <si>
    <t>b</t>
  </si>
  <si>
    <t>Missions d'animation - LP24 - Année 2</t>
  </si>
  <si>
    <t>SM3A</t>
  </si>
  <si>
    <t>Missions d'animation - LP24 - Année 3</t>
  </si>
  <si>
    <t>COM</t>
  </si>
  <si>
    <t xml:space="preserve">Stratégie de communication, incluant l'animation - fonctionnement du site "jardins didactiques" </t>
  </si>
  <si>
    <t>MAH</t>
  </si>
  <si>
    <t xml:space="preserve">Etudes préalables de dimensionnement (maitrise/animation foncière) réalisation de travaux de restauration de la continuité écologique - </t>
  </si>
  <si>
    <t xml:space="preserve">Mise en œuvre du Plan de Gestion stratégique des zones humides - </t>
  </si>
  <si>
    <t>Défi  12_Restaurer ou préserver 20000 ha de zones humides</t>
  </si>
  <si>
    <t>En attente de la fin du PGSZH</t>
  </si>
  <si>
    <t>Renaturation de l'Aire et aménagement de ses abords - Foncier</t>
  </si>
  <si>
    <t>oui</t>
  </si>
  <si>
    <r>
      <t xml:space="preserve">Scinder en 2 lignes pour s'adapter aux durées des contrats.
Taux d'aide en fonction de l'ambition estimée à </t>
    </r>
    <r>
      <rPr>
        <b/>
        <sz val="11"/>
        <color theme="1"/>
        <rFont val="Aptos Narrow"/>
        <family val="2"/>
        <scheme val="minor"/>
      </rPr>
      <t>moyenne +</t>
    </r>
  </si>
  <si>
    <t>Arasement rive droite du secteur des Sablons
Commune: Arenthon et Contamine sur Arve. Rives gauche et droite</t>
  </si>
  <si>
    <t>Défi  11_Restaurer 500 km de cours d’eau</t>
  </si>
  <si>
    <t>Le taux affiché est le taux max. Sera étudié en fonction de l'ambition du projet</t>
  </si>
  <si>
    <t xml:space="preserve">Etude de faisabilité de la restauration de l'Arve sur le secteur du lac de Creuse Commune: Etrembières. rive gauche </t>
  </si>
  <si>
    <t xml:space="preserve">Etude de suivi thermique du Giffre/Risse pour les habitats piscicoles </t>
  </si>
  <si>
    <t>Gestion des zones humides du plateau de Loex
Commune: Taninges, Verchaix, les Gets.</t>
  </si>
  <si>
    <t>Lutte contre les EEE - année 2026</t>
  </si>
  <si>
    <t>Lutte contre les EEE - année 2027</t>
  </si>
  <si>
    <t>Mesure du charriage par hydrophone</t>
  </si>
  <si>
    <t>Défi 29_Développer les observatoires d’évolution des milieux</t>
  </si>
  <si>
    <t>Monitoring de la qualité des cours d'eau</t>
  </si>
  <si>
    <t>Montant en TTC</t>
  </si>
  <si>
    <t>Poursuite de la restauration hydromorpho de l'Arve au droit de la décharge dite RD14 sur le secteur amont (pylône/EDF) - Arenthon.</t>
  </si>
  <si>
    <t>Restauration du marais des Tattes. Restauration du fonctionnement hydrologique du Thy au sein de la zone humide</t>
  </si>
  <si>
    <t>Suivi d’indicateurs de biodiversité et des milieux – « OBSERVATOIRE BIODIV »</t>
  </si>
  <si>
    <t xml:space="preserve">Travaux de restauration du style à méandre de la Ménoge en redonnant de l'espace à la rivière. 
Communes: Bonne, Fillinges. </t>
  </si>
  <si>
    <t>Zone humide de la fontaine aux Houches :  plan de gestion-travaux</t>
  </si>
  <si>
    <t>Zones humides priori 1 :  Jaillet / inventaire zh, Elaboration du plan d'action
Cordon, Sallanches, Demi quartier</t>
  </si>
  <si>
    <t>Zones humides priori 1 :  Jaillet / inventaire zh, Mise en œuvre plan d'action
Combloux, Cordon, Sallanches, Demi quartier</t>
  </si>
  <si>
    <t xml:space="preserve">Chapelet de zones humides de la tourbière de Lossy : mise en œuvre plan de gestion </t>
  </si>
  <si>
    <t>Elaboration d'une stratégie foncière</t>
  </si>
  <si>
    <t>Zones humides priori 1 : plateau des Bornes / mise en œuvre plan d'action</t>
  </si>
  <si>
    <t>Zones humides priori 1 : Sommand / mise en œuvre plan d'action
Mieussy</t>
  </si>
  <si>
    <t>POL</t>
  </si>
  <si>
    <t>AGRI</t>
  </si>
  <si>
    <t xml:space="preserve">Développement de la filière agriculture biologique : du champ à l’assiette </t>
  </si>
  <si>
    <t>Défi  19_Accompagner 30 filières agricoles locales</t>
  </si>
  <si>
    <t>CCG - Etude préalable pas forcément prévue dans la fiche action (point de départ : former un groupe d’agriculteurs intéressés par la démarche et recenser leurs besoins) mais peut s’envisager si subventionnée.
--&gt; filière compléte
Vu avec avec Patricia</t>
  </si>
  <si>
    <t>Animation de la politique pluviale sur le territoire :</t>
  </si>
  <si>
    <t>Annemasse Agglo</t>
  </si>
  <si>
    <t>En attente d econfirmation que cela ne dure qu'un an</t>
  </si>
  <si>
    <t>Animation pluviale : création d'un démonstrateur des techniques alternatives de gestion des eaux de pluie</t>
  </si>
  <si>
    <t>Dépenses liée aux missions</t>
  </si>
  <si>
    <t>c</t>
  </si>
  <si>
    <t xml:space="preserve">Mission d'animation et de promotion de la gestion des eaux pluviales </t>
  </si>
  <si>
    <t>Mission d'animation et de promotion de la gestion des eaux pluviales</t>
  </si>
  <si>
    <t>ASS</t>
  </si>
  <si>
    <t>Création du réseau d'eaux usées chemin du bugnon - Mt Saxonnex</t>
  </si>
  <si>
    <t>2CCAM</t>
  </si>
  <si>
    <t>ML</t>
  </si>
  <si>
    <t>Aide spécifique</t>
  </si>
  <si>
    <t>Création du réseau d'eaux usées pour le foyer d'Agy - St Sigismond</t>
  </si>
  <si>
    <t>Création du réseau d'eaux usées route d' Agy - St Sigismond</t>
  </si>
  <si>
    <t>Prioritaire dans les aides spé</t>
  </si>
  <si>
    <t>Création du réseau d'eaux usées rue des fontaines - Thyez</t>
  </si>
  <si>
    <t>Création du réseau d'eaux usées rue du crézano - Mt Saxonnex</t>
  </si>
  <si>
    <t>Création du réseau d'eaux usées secteur Les Feux - Mt Saxonnex</t>
  </si>
  <si>
    <t>Création du réseau d'eaux usées rue du quart dernier - Mt Saxonnex</t>
  </si>
  <si>
    <t>Travaux de mise en séparatif et réhabilitation des réseaux d'assainissement - AMBILLY rue du centenaire et rose</t>
  </si>
  <si>
    <t>ml</t>
  </si>
  <si>
    <t>e</t>
  </si>
  <si>
    <t>Travaux de mise en séparatif et réhabilitation des réseaux d'assainissement - AMBILLY rue Ravier</t>
  </si>
  <si>
    <t>Travaux de mise en séparatif et réhabilitation des réseaux d'assainissement - GAILLARD rue des Rosiers</t>
  </si>
  <si>
    <t>Travaux de mise en séparatif et réhabilitation des réseaux d'assainissement - GAILLARD rue du Château d'eau</t>
  </si>
  <si>
    <t>i</t>
  </si>
  <si>
    <t>Travaux de mise en séparatif et réhabilitation des réseaux d'assainissement - GAILLARD rue de la Ville</t>
  </si>
  <si>
    <t>j</t>
  </si>
  <si>
    <t>Travaux de mise en séparatif et réhabilitation des réseaux d'assainissement - GAILLARD rue Emile Millet</t>
  </si>
  <si>
    <t>h</t>
  </si>
  <si>
    <t>Travaux de mise en séparatif et réhabilitation des réseaux d'assainissement - GAILLARD rue de la Libération / poste</t>
  </si>
  <si>
    <t>k</t>
  </si>
  <si>
    <t>Travaux de mise en séparatif et réhabilitation des réseaux d'assainissement - VETRAZ MONTHOUX Route de Taninges</t>
  </si>
  <si>
    <t>g</t>
  </si>
  <si>
    <t>Travaux de mise en séparatif et réhabilitation des réseaux d'assainissement - ANNEMASSE rue Romagny</t>
  </si>
  <si>
    <t>f</t>
  </si>
  <si>
    <t>Travaux de mise en séparatif et réhabilitation des réseaux d'assainissement - ANNEMASSE route de Bonneville</t>
  </si>
  <si>
    <t>d</t>
  </si>
  <si>
    <t>Travaux de mise en séparatif et réhabilitation des réseaux d'assainissement - VILLE-LA-GRAND rue du Foron</t>
  </si>
  <si>
    <t>Reconstruction de la station d'épuration de Neydens</t>
  </si>
  <si>
    <t>EH</t>
  </si>
  <si>
    <t>Population 2019 = 8 050 EH
Niveau de traitement, traitement supplémentaire et REUT à préciser
Opération phare du PdM 
Calendrier confirmé le 17/04/2025</t>
  </si>
  <si>
    <t>Réhabilitation de réseaux d'assainissement du système de Neydens - (sur les communes de Beaumont, Neydens, Feigères, Presilly)</t>
  </si>
  <si>
    <t>Opération PAOT</t>
  </si>
  <si>
    <t>SAINT-LAURENT - Secteur Moussy - Création du réseau d'assainissement collectif</t>
  </si>
  <si>
    <t>CCPR</t>
  </si>
  <si>
    <t>Mesure PDM ASS sur le Bourre</t>
  </si>
  <si>
    <t>Réhabilitation du réseau EU - Réseau Venay, Chinaillon, Pistes, Route du chinaillon 5080-5680 - Secteur Les Frasses Les nants Les Faux</t>
  </si>
  <si>
    <t>O des Aravis</t>
  </si>
  <si>
    <t>Réhabilitation du réseau EU Mouilles Maison forestière</t>
  </si>
  <si>
    <t>Mesure PDM ASS sur le Borne</t>
  </si>
  <si>
    <t>Réhabilitation du réseau EU Vignette/Parmerais - Tranche 2</t>
  </si>
  <si>
    <t>ASS-a</t>
  </si>
  <si>
    <t>Dévoiement réseau EU Pré Paris</t>
  </si>
  <si>
    <t>REFG</t>
  </si>
  <si>
    <t>A retenir : Mise en demeure préfecture + ARS
Passage dans périmètre de protection. Sur ressource strat</t>
  </si>
  <si>
    <t>ASS-b</t>
  </si>
  <si>
    <t>Création PR (dévoiement Pré-Paris)</t>
  </si>
  <si>
    <t>Réhabilitation STEU Borne (traitement)</t>
  </si>
  <si>
    <t>SE2A</t>
  </si>
  <si>
    <t>Mesure PDM sur le Borne</t>
  </si>
  <si>
    <t>Réduction des ECPP - secteur de la route des Brasses - Viuz-en-Sallaz</t>
  </si>
  <si>
    <t>SRB</t>
  </si>
  <si>
    <t>Mesure PDM Ass sur le Foron de Fillinges</t>
  </si>
  <si>
    <t>Réduction des ECPP - secteur de Letrecas - La Tour</t>
  </si>
  <si>
    <t>10 regards</t>
  </si>
  <si>
    <t>PLUV</t>
  </si>
  <si>
    <t xml:space="preserve">Installation de filet macro déchet sur les déversoirs d'orage - </t>
  </si>
  <si>
    <t>Filets</t>
  </si>
  <si>
    <t>Indiquer un nombre de filets envisagés.</t>
  </si>
  <si>
    <t>Travaux de déconnexion des eaux pluviales - AMBILLY rue du centenaire et rose - création réseau EP infiltrant</t>
  </si>
  <si>
    <t>Défi  22_Déconnecter les eaux pluviales des réseaux unitaires</t>
  </si>
  <si>
    <t>m²</t>
  </si>
  <si>
    <t>Travaux de déconnexion des eaux pluviales - AMBILLY rue Ravier - réseau EP infiltrant</t>
  </si>
  <si>
    <t>Travaux de déconnexion des eaux pluviales - GAILLARD rue Rosiers - réseau EP infiltrant</t>
  </si>
  <si>
    <t>Travaux de déconnexion des eaux pluviales - GAILLARD - rue Emile Millet - réeau EP infiltrant</t>
  </si>
  <si>
    <t>Travaux de déconnexion des eaux pluviales - GAILLARD rue de la Libération + poste - réseau EP infiltrant</t>
  </si>
  <si>
    <t>Travaux de déconnexion des eaux pluviales - ANNEMASSE route de Bonneville - réseau EP infiltrant</t>
  </si>
  <si>
    <t>Archamps, Collonges, Bossey : mise en conformité de 300 regards mixtes.</t>
  </si>
  <si>
    <t>Regards</t>
  </si>
  <si>
    <t>Viry et Vuache : mise en conformité de 400 regards mixtes - (communes de Viry, Chevrier, Valleiry, Vulbens, Dingy)</t>
  </si>
  <si>
    <t>Création d'ouvrages de rétention - infiltration pour mise en séparatif - déconnexion des EP  du Plateau d'Assy</t>
  </si>
  <si>
    <t>Passy</t>
  </si>
  <si>
    <t>Coût plafond non atteint donc conservation du montant du MO</t>
  </si>
  <si>
    <t>DECONNEXION DES EAUX PLUVIALES PAR RETENTION INFILTRATION SUR LA RUE DES PRES MAURICE ET DE LA RUE DES COTTAGES</t>
  </si>
  <si>
    <t>Réseau unitaire
Coût plafond non atteint donc conservation du montant du MO</t>
  </si>
  <si>
    <t>SPEA</t>
  </si>
  <si>
    <t>Schéma directeur des eaux pluviales</t>
  </si>
  <si>
    <t>Scientrier</t>
  </si>
  <si>
    <t>Réalisation du Schéma Directeur Assainissement  sur la communes de Magland</t>
  </si>
  <si>
    <t>A retenir</t>
  </si>
  <si>
    <t>Harmonisation des SDA sur la 2CCAM</t>
  </si>
  <si>
    <t>Réalisation du Schéma Directeur Assainissement  sur la communes de Mont Saxonnex</t>
  </si>
  <si>
    <t>Réalisation du Schéma Directeur Assainissement  sur la communes du Reposoir</t>
  </si>
  <si>
    <t>Schéma directeur de gestion des eaux pluviales urbaines - Mise à jour du Schéma de 2016</t>
  </si>
  <si>
    <t>Réalisation d'un Schema Directeur des eaux pluviales et son zonage d'infiltration</t>
  </si>
  <si>
    <t>CCG - La réalisation des études de Zonage et Schema Directeur eaux pluviales a déjà été prévalidée politiquement en 2024 mais nécessite une validation formelle à travers la modification de l'intérêt communautaire (statuts CC Genevois), prévue au 2e semestre 2025
Le schéma est indispensable pour les travaux inscrits au PdM</t>
  </si>
  <si>
    <t>Schéma directeur intercommunal assainissement (à l'échelle de la CCMG)</t>
  </si>
  <si>
    <t>CCMG</t>
  </si>
  <si>
    <t>Mise à jour du SDA</t>
  </si>
  <si>
    <t>Schéma directeur de gestion des Eaux pluviales</t>
  </si>
  <si>
    <t>Cluses</t>
  </si>
  <si>
    <t>Mise à jour du Schéma Directeur de l'Assainissement (SDA) de 2015</t>
  </si>
  <si>
    <t>Mise en oeuvre de points de mesures de diagnostic permanent sur le réseau de collecte</t>
  </si>
  <si>
    <t>Saint-Gervais-les-Bains</t>
  </si>
  <si>
    <t>RES</t>
  </si>
  <si>
    <t>AEP</t>
  </si>
  <si>
    <t>Interconnexion AEP entre les UDI d'Annemasse Agglo
Sécurisation adduction des puits de Veyrier - interconnexion entre captage veyrier et réservoir Salève - Action fléchée au SDAEP pour sécuriser l'alimentation en eau du centre de l'agglomération et permettre un prélèvement plus important sur les puits de Veyrier</t>
  </si>
  <si>
    <t>Retenu par bureau de CLE du 20/05/2025 (Vu avec Gauthier)</t>
  </si>
  <si>
    <t>Interconnexion AEP entre les UDI d'Annemasse Agglo
Connexion entre captages Nant Arthaz et Arthaz les moulins - Interconnexion entre les deux systèmes de puits d'Arthaz afin de sécuriser l'alimentation et permettre le transfert d'eau entre les UDI de l'Ex 2C2A et l'ex Voirons</t>
  </si>
  <si>
    <t xml:space="preserve">Réhabilitation du réservoir du Salève - </t>
  </si>
  <si>
    <t>Retenu par bureau de CLE du 20/05/2025, mais plafonné pour atteindre le 1,2 M€ (Vu avec Gauthier)</t>
  </si>
  <si>
    <t>Traitement de la source de Crache - étude préalable</t>
  </si>
  <si>
    <t>Calendrier à préciser
Type de traitement à préciser et capacité de traitement à indiquer.</t>
  </si>
  <si>
    <t>Alimentation en eau potable - Secours d'Amancy par des interconnexions avec La Roche-sur-Foron</t>
  </si>
  <si>
    <t>Mise en conformité, réhabilitation et amélioration d'ouvrages de captages</t>
  </si>
  <si>
    <t>Qualité de l'eau mise en distribution - Mise en place de chlorations supplémentaires</t>
  </si>
  <si>
    <t>SAINT-LAURENT &amp; SAINT-SIXT - Source de Mornex - Réalisation d'un réservoir de tête</t>
  </si>
  <si>
    <t>Création Réservoir intercommunal du Replein - Le Grand Bornand + St Jean de Sixt</t>
  </si>
  <si>
    <t>Montant d'aide plafonné afin d'atteindre un total de 800 000€ d'aide pour le MO (décision CLE du 20 mai 2025)</t>
  </si>
  <si>
    <t>Maillage des réseaux AEP Mouilles Maison forestière</t>
  </si>
  <si>
    <t>Réhabilitation de l'usine de traitement d'eau potable du Venay</t>
  </si>
  <si>
    <t>Interconnexion Ayze-Marignier</t>
  </si>
  <si>
    <t>Opération présente dans SDAEP
Bilan besoins/ressources déficitaire</t>
  </si>
  <si>
    <t>Maillage hameau des Baudins - Maison Neuve</t>
  </si>
  <si>
    <t>Opération présente dans SDAEP</t>
  </si>
  <si>
    <t>Mise en place d'une unité de filtration réservoir de la Puya</t>
  </si>
  <si>
    <t>Mise en place unité de désinfection source de chez Vallet + Mise en place unité de désinfection source de Pertus - Ayze Haut Service</t>
  </si>
  <si>
    <t>Chaine principale d'alimentation AEP (+6000Hab)</t>
  </si>
  <si>
    <t>Sécurisation de l’alimentation en eau potable avec la communauté de communes du Pays de Cruseilles</t>
  </si>
  <si>
    <t>A retenir ; Factures disponibles</t>
  </si>
  <si>
    <t>AEP-a</t>
  </si>
  <si>
    <t>Sécurisation de l’alimentation en eau potable de la commune de Bogève - réseaux</t>
  </si>
  <si>
    <t>AEP-b</t>
  </si>
  <si>
    <t>Sécurisation de l’alimentation en eau potable de la commune de Bogève - réservoir</t>
  </si>
  <si>
    <t>Sécurisation de l’alimentation en eau potable du secteur de la Pêche entre les communes de Viuz-en-Sallaz et Ville-en-Sallaz</t>
  </si>
  <si>
    <t>Sécurisation de l’alimentation en eau potable du secteur des Palluds, entre les communes de Viuz-en-Sallaz et Bogève</t>
  </si>
  <si>
    <t>Sécurisation de l’alimentation en eau potable du secteur du lac du Môle, entre les communes de Viuz-en-Sallaz et La Tour</t>
  </si>
  <si>
    <t>Sécurisation de l’alimentation en eau potable entre les communes d'Onnion et de Saint-Jeoire, Rue du lavoir</t>
  </si>
  <si>
    <t>Animation pour la préservation la ressource en eau et la promotion de la sobriété en eau</t>
  </si>
  <si>
    <t>Déclinaison de leur future stratégie de sobriété en eau</t>
  </si>
  <si>
    <t>Missions d'animation - LP21 - Année 2</t>
  </si>
  <si>
    <t>Missions d'animation - LP21 - Année 3</t>
  </si>
  <si>
    <t>Chargé de mission "Ressource en eau" - année 1</t>
  </si>
  <si>
    <t>A retenir (travail sur les nappes et sobriété)</t>
  </si>
  <si>
    <t>Chargé de mission "Ressource en eau" - année 2</t>
  </si>
  <si>
    <t>ECO</t>
  </si>
  <si>
    <t>Création d'un bassin de stockage des eaux pluviales pour utilisation des services municipaux</t>
  </si>
  <si>
    <t xml:space="preserve">Préserver la ressource en eau et promouvoir les économies d'eau - Sectorisation du réseau </t>
  </si>
  <si>
    <t>ECO-5</t>
  </si>
  <si>
    <t>Préserver la ressource en eau et promouvoir les économies d'eau - · Sectorisation du réseau</t>
  </si>
  <si>
    <t>Renouvellement des canalisations eau potable pour amélioration du rendement - AMBILLY rue de la Martinière</t>
  </si>
  <si>
    <t>Renouvellement des canalisations eau potable pour amélioration du rendement - AMBILLY rue du centenaireet rose</t>
  </si>
  <si>
    <t>Renouvellement des canalisations eau potable pour amélioration du rendement - AMBILLY rue Ravier</t>
  </si>
  <si>
    <t>Renouvellement des canalisations eau potable pour amélioration du rendement - ANNEMASSE route de Bonneville</t>
  </si>
  <si>
    <t>Renouvellement des canalisations eau potable pour amélioration du rendement - ANNEMASSE rue de Romagny</t>
  </si>
  <si>
    <t>Renouvellement des canalisations eau potable pour amélioration du rendement - BONNE chamin de Chavannes</t>
  </si>
  <si>
    <t>Renouvellement des canalisations eau potable pour amélioration du rendement - ETREMBIERES quai d'Arve</t>
  </si>
  <si>
    <t>Renouvellement des canalisations eau potable pour amélioration du rendement - GAILLARD rue de la Libération et de la Poste</t>
  </si>
  <si>
    <t>Renouvellement des canalisations eau potable pour amélioration du rendement - GAILLARD rue des Rosiers</t>
  </si>
  <si>
    <t>Renouvellement des canalisations eau potable pour amélioration du rendement - GAILLARD rue du Château d'eau</t>
  </si>
  <si>
    <t>Renouvellement des canalisations eau potable pour amélioration du rendement - GAILLARD rue Emile Millet</t>
  </si>
  <si>
    <t>l</t>
  </si>
  <si>
    <t>Renouvellement des canalisations eau potable pour amélioration du rendement - LUCINGES rue du Faubourg</t>
  </si>
  <si>
    <t>m</t>
  </si>
  <si>
    <t>Renouvellement des canalisations eau potable pour amélioration du rendement - ST CERGUES route de Montauban</t>
  </si>
  <si>
    <t>n</t>
  </si>
  <si>
    <t>Renouvellement des canalisations eau potable pour amélioration du rendement - ST CERGUES rue Martelet / Lanches</t>
  </si>
  <si>
    <t>o</t>
  </si>
  <si>
    <t>Renouvellement des canalisations eau potable pour amélioration du rendement - VETRAZ MONTHOUX route de Tanninges et du stade</t>
  </si>
  <si>
    <t>p</t>
  </si>
  <si>
    <t>Renouvellement des canalisations eau potable pour amélioration du rendement - VILLE LA GRAND rue du Foron</t>
  </si>
  <si>
    <t>Campagne de recherches de fuites</t>
  </si>
  <si>
    <t>ETUD</t>
  </si>
  <si>
    <t>Etude de la nappe du Genevois et des mesures de protection des captages</t>
  </si>
  <si>
    <t>En attente du montant estimatif et du planning prévisionnel</t>
  </si>
  <si>
    <t>Etude de caractérisation de la ressource (quantité et qualité) pour sécuriser l’approvisionnement en eau - Creux du Lyard</t>
  </si>
  <si>
    <t>Mont-Saxonnex</t>
  </si>
  <si>
    <t>Etude de la ressource stratégique Cône du Giffre</t>
  </si>
  <si>
    <t>Réalisation d'études "volumes prélevables" sur les 4 têtes de BV prioritaires identifiées par la CLE en 2019 (Foron Mieussy, Risse, Foron de Taninges, Borne)</t>
  </si>
  <si>
    <t xml:space="preserve">Réalisation d'un PTGE (projet de territoire pour la gestion de l'eau) sur l'ensemble du territoire du SAGE </t>
  </si>
  <si>
    <t>Défi 9_Cible PTGE</t>
  </si>
  <si>
    <t>Contribution à l'étude de définition des aires d'alimentation et zones de sauvegarde du Mont Forchat</t>
  </si>
  <si>
    <t>Plan de gestion des eaux du Salève – Définition des zones de sauvegarde sur le massif du Salève</t>
  </si>
  <si>
    <t>Poursuite de l'étude Nappe de Scientrier - Étude préalable à la recharge active de l'aquifère</t>
  </si>
  <si>
    <t>Objectif : recharge de la nappe via les sources de la Vallée Verte
FA AEP2</t>
  </si>
  <si>
    <t>Schéma directeur intercommunal eau potable (à l'échelle de la CCMG) + PGSSE</t>
  </si>
  <si>
    <t>Schéma directeur de gestion de l'adduction en eau potable</t>
  </si>
  <si>
    <t>Gestion durable : étude de sectorisation ; ITV ; pression</t>
  </si>
  <si>
    <t>Marnaz</t>
  </si>
  <si>
    <t>Mise à jour du Schéma Directeur de l'eau potable (SDAEP) de 2015</t>
  </si>
  <si>
    <t>Mise en oeuvre d'un Plan de Gestion de la Sécurité Sanitaire (PGSSE) - Eau potable</t>
  </si>
  <si>
    <t>Mise à jour du SDAEP</t>
  </si>
  <si>
    <t>SIAE</t>
  </si>
  <si>
    <t>TSV</t>
  </si>
  <si>
    <t>Missions d'animation - LP29 - Année 2</t>
  </si>
  <si>
    <t>Missions d'animation - LP29 - Année 3</t>
  </si>
  <si>
    <t>St</t>
  </si>
  <si>
    <t>TOTAL</t>
  </si>
  <si>
    <t>ST</t>
  </si>
  <si>
    <t>RAPPORT DE PRESENTATION CDA / DD</t>
  </si>
  <si>
    <t>TABLEAU TYPE AIDE</t>
  </si>
  <si>
    <t>Nbre opérations</t>
  </si>
  <si>
    <t>Montant actions</t>
  </si>
  <si>
    <t>Aides AERMC</t>
  </si>
  <si>
    <t>Aide solidarité</t>
  </si>
  <si>
    <t>SUB</t>
  </si>
  <si>
    <t>TABLEAU PDM PBACC</t>
  </si>
  <si>
    <t>Pdm</t>
  </si>
  <si>
    <t>PBACC</t>
  </si>
  <si>
    <t>TABLEAU SYNTHESE</t>
  </si>
  <si>
    <t>Total AERMC</t>
  </si>
  <si>
    <t>Autre</t>
  </si>
  <si>
    <t>TOTAL contrat</t>
  </si>
  <si>
    <t>TOTAUX</t>
  </si>
  <si>
    <t>Maj : 10/06/2025</t>
  </si>
  <si>
    <t>Montant aide total par MO</t>
  </si>
  <si>
    <t>Montant aides spécifiques</t>
  </si>
  <si>
    <t>Nb operations aides spécifiques</t>
  </si>
  <si>
    <t>Montant aides classiques</t>
  </si>
  <si>
    <t>Nb operations aides classiques</t>
  </si>
  <si>
    <t>Nb operations</t>
  </si>
  <si>
    <t>Maitre d'ouvrage</t>
  </si>
  <si>
    <t>Volets</t>
  </si>
  <si>
    <t>Enjeux</t>
  </si>
  <si>
    <t>Type aide</t>
  </si>
  <si>
    <t>Solidarité</t>
  </si>
  <si>
    <t>Délégation</t>
  </si>
  <si>
    <t>Code_Interlocteur</t>
  </si>
  <si>
    <t>Nom_Interlocteur</t>
  </si>
  <si>
    <t>Milieu aquatique</t>
  </si>
  <si>
    <t>Economie Eau</t>
  </si>
  <si>
    <t>Défi 1_Réduire les prélèvements de 10% d'ici 2030</t>
  </si>
  <si>
    <t>m³</t>
  </si>
  <si>
    <t>ZRR</t>
  </si>
  <si>
    <t>LYO</t>
  </si>
  <si>
    <t>Ressource</t>
  </si>
  <si>
    <t>Milieu Aquatique et Humide</t>
  </si>
  <si>
    <t>Défi 2_Réviser les autorisations de prélèvement</t>
  </si>
  <si>
    <t>FRR</t>
  </si>
  <si>
    <t>MRS</t>
  </si>
  <si>
    <t>Pollution</t>
  </si>
  <si>
    <t>Assainissement</t>
  </si>
  <si>
    <t>Défi 3_Engager une démarche prospective dans PTGE adopté</t>
  </si>
  <si>
    <t>MTP</t>
  </si>
  <si>
    <t>Substance</t>
  </si>
  <si>
    <t>Service public d'eau et d'assainissement</t>
  </si>
  <si>
    <t>Défi 4_Économiser 100 Mm³ en agriculture</t>
  </si>
  <si>
    <t>BSN</t>
  </si>
  <si>
    <t>Transverse</t>
  </si>
  <si>
    <t>Agriculture</t>
  </si>
  <si>
    <t>Défi 5_Engager un plan de réduction des fuites</t>
  </si>
  <si>
    <t>ha</t>
  </si>
  <si>
    <t>DPI</t>
  </si>
  <si>
    <t>04374</t>
  </si>
  <si>
    <t>IND</t>
  </si>
  <si>
    <t>Industriel</t>
  </si>
  <si>
    <t>Défi 6_Engager la moitié des EPCI du bassin</t>
  </si>
  <si>
    <t>Alimentation en Eau potable</t>
  </si>
  <si>
    <t>Défi 7_Optimiser et réduire la consommation d’eau</t>
  </si>
  <si>
    <t>TRANSV</t>
  </si>
  <si>
    <t>Défi 8_Visert 250 projets de réutilisation des eaux</t>
  </si>
  <si>
    <t>Postes</t>
  </si>
  <si>
    <t>04618</t>
  </si>
  <si>
    <t>Pluvial</t>
  </si>
  <si>
    <t>Bassin stockage/restitution</t>
  </si>
  <si>
    <t>SOL</t>
  </si>
  <si>
    <t>Sol</t>
  </si>
  <si>
    <t>Défi  10_Labelliser 20 opérations phares de solutions fondées sur la nature</t>
  </si>
  <si>
    <t>2115</t>
  </si>
  <si>
    <t>Animation</t>
  </si>
  <si>
    <t>Amancy</t>
  </si>
  <si>
    <t>Communication</t>
  </si>
  <si>
    <t>Scionzier</t>
  </si>
  <si>
    <t>Etudes générales</t>
  </si>
  <si>
    <t>Défi  13_Restaurer 100 ha d’herbiers de Posidonie</t>
  </si>
  <si>
    <t>SUIV</t>
  </si>
  <si>
    <t>Surveillance environnementale</t>
  </si>
  <si>
    <t>Défi  14_Inventorier et délimiter les zones marines</t>
  </si>
  <si>
    <t>Défi  15_Elaborer un plan de gestion stratégique des zones humides</t>
  </si>
  <si>
    <t>Défi  16_Mettre en place 3000 km de haies</t>
  </si>
  <si>
    <t>CCVCMB</t>
  </si>
  <si>
    <t>q</t>
  </si>
  <si>
    <t>Défi  17_Intégrer le changement climatique</t>
  </si>
  <si>
    <t>r</t>
  </si>
  <si>
    <t>Défi  18_Adopter un plan régional agricole</t>
  </si>
  <si>
    <t>CCAS</t>
  </si>
  <si>
    <t>s</t>
  </si>
  <si>
    <t>t</t>
  </si>
  <si>
    <t>Défi  20_Multiplier par deux les surfaces désimperméabilisées</t>
  </si>
  <si>
    <t>Araches-la-Frasse</t>
  </si>
  <si>
    <t>u</t>
  </si>
  <si>
    <t>Défi  21_Restaurer 17000 km de berges de ripisylve dégradée</t>
  </si>
  <si>
    <t>Magland</t>
  </si>
  <si>
    <t>v</t>
  </si>
  <si>
    <t>Arenthon</t>
  </si>
  <si>
    <t>w</t>
  </si>
  <si>
    <t>Défi  20_Labelliser 20 opérations phares de utions fondées sur la nature</t>
  </si>
  <si>
    <t>x</t>
  </si>
  <si>
    <t>Défi 23_Etudes de flux de pollution admissibles</t>
  </si>
  <si>
    <t>y</t>
  </si>
  <si>
    <t>Défi 24_Démarche PEP/PAPI</t>
  </si>
  <si>
    <t>z</t>
  </si>
  <si>
    <t>Défi 27_Mettre en place dans chaque bassin versant une instance de concertation multiusages</t>
  </si>
  <si>
    <t>Défi 28_Intégrer une stratégie d’adaptation aux effets du changement climatique</t>
  </si>
  <si>
    <t>Défi 30_Mettre en place un réseau de suivi de la température</t>
  </si>
  <si>
    <t>Sécurisation de l'alimentation en eau potable du secteur Rocailles</t>
  </si>
  <si>
    <t>Etude de la nappe Barbier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</si>
</sst>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_-* #,##0\ &quot;€&quot;_-;\-* #,##0\ &quot;€&quot;_-;_-* &quot;-&quot;??\ &quot;€&quot;_-;_-@_-"/>
    <numFmt numFmtId="166" formatCode="#,##0\ &quot;€&quot;"/>
    <numFmt numFmtId="167" formatCode="#,##0&quot; m³/an&quot;"/>
    <numFmt numFmtId="168" formatCode="0.000%"/>
    <numFmt numFmtId="169" formatCode="_-* #,##0.00\ [$€-40C]_-;\-* #,##0.00\ [$€-40C]_-;_-* &quot;-&quot;??\ [$€-40C]_-;_-@_-"/>
    <numFmt numFmtId="170" formatCode="_-* #,##0\ [$€-40C]_-;\-* #,##0\ [$€-40C]_-;_-* &quot;-&quot;??\ [$€-40C]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Calibri"/>
    </font>
    <font>
      <b/>
      <sz val="11"/>
      <color rgb="FF0070C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1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164" fontId="0" fillId="0" borderId="0" xfId="1" applyNumberFormat="1" applyFont="1" applyAlignment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65" fontId="5" fillId="8" borderId="1" xfId="2" applyNumberFormat="1" applyFont="1" applyFill="1" applyBorder="1" applyAlignment="1">
      <alignment horizontal="center" vertical="center" wrapText="1"/>
    </xf>
    <xf numFmtId="164" fontId="5" fillId="8" borderId="1" xfId="1" applyNumberFormat="1" applyFont="1" applyFill="1" applyBorder="1" applyAlignment="1">
      <alignment horizontal="right" vertical="center" wrapText="1"/>
    </xf>
    <xf numFmtId="9" fontId="5" fillId="2" borderId="1" xfId="3" applyFont="1" applyFill="1" applyBorder="1" applyAlignment="1">
      <alignment horizontal="center" vertical="center" wrapText="1"/>
    </xf>
    <xf numFmtId="165" fontId="5" fillId="2" borderId="1" xfId="2" applyNumberFormat="1" applyFont="1" applyFill="1" applyBorder="1" applyAlignment="1">
      <alignment horizontal="center" vertical="center" wrapText="1"/>
    </xf>
    <xf numFmtId="165" fontId="5" fillId="2" borderId="1" xfId="2" applyNumberFormat="1" applyFont="1" applyFill="1" applyBorder="1" applyAlignment="1">
      <alignment horizontal="right" vertical="center" wrapText="1"/>
    </xf>
    <xf numFmtId="1" fontId="5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9" fontId="5" fillId="3" borderId="1" xfId="3" applyFont="1" applyFill="1" applyBorder="1" applyAlignment="1">
      <alignment horizontal="center" vertical="center"/>
    </xf>
    <xf numFmtId="165" fontId="5" fillId="3" borderId="1" xfId="2" applyNumberFormat="1" applyFont="1" applyFill="1" applyBorder="1" applyAlignment="1">
      <alignment horizontal="center" vertical="center"/>
    </xf>
    <xf numFmtId="9" fontId="5" fillId="4" borderId="1" xfId="3" applyFont="1" applyFill="1" applyBorder="1" applyAlignment="1">
      <alignment horizontal="center" vertical="center"/>
    </xf>
    <xf numFmtId="165" fontId="5" fillId="4" borderId="1" xfId="2" applyNumberFormat="1" applyFont="1" applyFill="1" applyBorder="1" applyAlignment="1">
      <alignment horizontal="center" vertical="center"/>
    </xf>
    <xf numFmtId="9" fontId="5" fillId="5" borderId="1" xfId="3" applyFont="1" applyFill="1" applyBorder="1" applyAlignment="1">
      <alignment horizontal="center" vertical="center"/>
    </xf>
    <xf numFmtId="9" fontId="5" fillId="6" borderId="1" xfId="3" applyFont="1" applyFill="1" applyBorder="1" applyAlignment="1">
      <alignment horizontal="center" vertical="center"/>
    </xf>
    <xf numFmtId="9" fontId="5" fillId="0" borderId="1" xfId="3" applyFont="1" applyFill="1" applyBorder="1" applyAlignment="1">
      <alignment horizontal="center" vertical="center"/>
    </xf>
    <xf numFmtId="9" fontId="5" fillId="7" borderId="1" xfId="3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165" fontId="10" fillId="0" borderId="1" xfId="2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right" vertical="center"/>
    </xf>
    <xf numFmtId="9" fontId="0" fillId="0" borderId="1" xfId="3" applyFont="1" applyFill="1" applyBorder="1" applyAlignment="1">
      <alignment horizontal="center" vertical="center" wrapText="1"/>
    </xf>
    <xf numFmtId="165" fontId="0" fillId="0" borderId="1" xfId="2" applyNumberFormat="1" applyFont="1" applyFill="1" applyBorder="1" applyAlignment="1">
      <alignment horizontal="right" vertical="center" wrapText="1"/>
    </xf>
    <xf numFmtId="166" fontId="0" fillId="0" borderId="1" xfId="2" applyNumberFormat="1" applyFont="1" applyFill="1" applyBorder="1" applyAlignment="1">
      <alignment horizontal="right" vertical="center" wrapText="1"/>
    </xf>
    <xf numFmtId="1" fontId="0" fillId="0" borderId="1" xfId="2" applyNumberFormat="1" applyFont="1" applyFill="1" applyBorder="1" applyAlignment="1">
      <alignment horizontal="center" vertical="center" wrapText="1"/>
    </xf>
    <xf numFmtId="0" fontId="0" fillId="0" borderId="1" xfId="2" applyNumberFormat="1" applyFont="1" applyFill="1" applyBorder="1" applyAlignment="1">
      <alignment horizontal="left" vertical="center" wrapText="1"/>
    </xf>
    <xf numFmtId="9" fontId="0" fillId="0" borderId="1" xfId="3" applyFont="1" applyFill="1" applyBorder="1" applyAlignment="1">
      <alignment horizontal="center" vertical="center"/>
    </xf>
    <xf numFmtId="165" fontId="0" fillId="0" borderId="1" xfId="2" applyNumberFormat="1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165" fontId="10" fillId="0" borderId="3" xfId="2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64" fontId="0" fillId="0" borderId="3" xfId="1" applyNumberFormat="1" applyFon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9" fontId="0" fillId="0" borderId="3" xfId="3" applyFont="1" applyFill="1" applyBorder="1" applyAlignment="1">
      <alignment horizontal="center" vertical="center" wrapText="1"/>
    </xf>
    <xf numFmtId="165" fontId="0" fillId="0" borderId="3" xfId="2" applyNumberFormat="1" applyFont="1" applyFill="1" applyBorder="1" applyAlignment="1">
      <alignment horizontal="left" vertical="center" wrapText="1"/>
    </xf>
    <xf numFmtId="166" fontId="0" fillId="0" borderId="3" xfId="2" applyNumberFormat="1" applyFont="1" applyFill="1" applyBorder="1" applyAlignment="1">
      <alignment horizontal="right" vertical="center" wrapText="1"/>
    </xf>
    <xf numFmtId="9" fontId="0" fillId="0" borderId="1" xfId="3" applyFont="1" applyFill="1" applyBorder="1" applyAlignment="1">
      <alignment horizontal="left" vertical="center"/>
    </xf>
    <xf numFmtId="165" fontId="0" fillId="0" borderId="1" xfId="2" applyNumberFormat="1" applyFont="1" applyFill="1" applyBorder="1" applyAlignment="1">
      <alignment horizontal="left" vertical="center"/>
    </xf>
    <xf numFmtId="167" fontId="0" fillId="0" borderId="2" xfId="1" applyNumberFormat="1" applyFont="1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vertical="center" wrapText="1"/>
    </xf>
    <xf numFmtId="165" fontId="10" fillId="0" borderId="3" xfId="2" applyNumberFormat="1" applyFont="1" applyBorder="1" applyAlignment="1">
      <alignment horizontal="right" vertical="center" wrapText="1"/>
    </xf>
    <xf numFmtId="165" fontId="0" fillId="0" borderId="3" xfId="2" applyNumberFormat="1" applyFont="1" applyFill="1" applyBorder="1" applyAlignment="1">
      <alignment horizontal="right"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3" xfId="2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65" fontId="0" fillId="0" borderId="2" xfId="2" applyNumberFormat="1" applyFont="1" applyFill="1" applyBorder="1" applyAlignment="1">
      <alignment horizontal="left" vertical="center"/>
    </xf>
    <xf numFmtId="165" fontId="10" fillId="0" borderId="4" xfId="2" applyNumberFormat="1" applyFont="1" applyBorder="1" applyAlignment="1">
      <alignment horizontal="left" vertical="center" wrapText="1"/>
    </xf>
    <xf numFmtId="164" fontId="0" fillId="0" borderId="4" xfId="1" applyNumberFormat="1" applyFont="1" applyBorder="1" applyAlignment="1">
      <alignment horizontal="right" vertical="center"/>
    </xf>
    <xf numFmtId="164" fontId="0" fillId="0" borderId="4" xfId="1" applyNumberFormat="1" applyFont="1" applyBorder="1" applyAlignment="1">
      <alignment horizontal="left" vertical="center"/>
    </xf>
    <xf numFmtId="0" fontId="10" fillId="0" borderId="4" xfId="0" applyFont="1" applyBorder="1" applyAlignment="1">
      <alignment vertical="center" wrapText="1"/>
    </xf>
    <xf numFmtId="165" fontId="10" fillId="0" borderId="4" xfId="2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167" fontId="0" fillId="0" borderId="1" xfId="1" applyNumberFormat="1" applyFont="1" applyBorder="1" applyAlignment="1">
      <alignment vertical="center"/>
    </xf>
    <xf numFmtId="165" fontId="0" fillId="0" borderId="1" xfId="0" applyNumberFormat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top" wrapText="1"/>
    </xf>
    <xf numFmtId="1" fontId="0" fillId="0" borderId="3" xfId="2" applyNumberFormat="1" applyFont="1" applyFill="1" applyBorder="1" applyAlignment="1">
      <alignment horizontal="center" vertical="center" wrapText="1"/>
    </xf>
    <xf numFmtId="9" fontId="0" fillId="0" borderId="3" xfId="3" applyFont="1" applyFill="1" applyBorder="1" applyAlignment="1">
      <alignment horizontal="center" vertical="center"/>
    </xf>
    <xf numFmtId="165" fontId="0" fillId="0" borderId="3" xfId="2" applyNumberFormat="1" applyFont="1" applyFill="1" applyBorder="1" applyAlignment="1">
      <alignment vertical="center"/>
    </xf>
    <xf numFmtId="0" fontId="0" fillId="0" borderId="3" xfId="0" applyBorder="1" applyAlignment="1">
      <alignment vertical="center" wrapText="1"/>
    </xf>
    <xf numFmtId="165" fontId="0" fillId="0" borderId="3" xfId="2" applyNumberFormat="1" applyFont="1" applyFill="1" applyBorder="1" applyAlignment="1">
      <alignment horizontal="left" vertical="center"/>
    </xf>
    <xf numFmtId="164" fontId="0" fillId="0" borderId="3" xfId="1" applyNumberFormat="1" applyFont="1" applyFill="1" applyBorder="1" applyAlignment="1">
      <alignment horizontal="right" vertical="center"/>
    </xf>
    <xf numFmtId="165" fontId="0" fillId="0" borderId="3" xfId="0" applyNumberFormat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65" fontId="10" fillId="0" borderId="3" xfId="2" applyNumberFormat="1" applyFont="1" applyFill="1" applyBorder="1" applyAlignment="1">
      <alignment horizontal="left" vertical="center" wrapText="1"/>
    </xf>
    <xf numFmtId="167" fontId="0" fillId="0" borderId="2" xfId="1" applyNumberFormat="1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165" fontId="10" fillId="0" borderId="7" xfId="2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164" fontId="0" fillId="0" borderId="7" xfId="1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9" fontId="0" fillId="0" borderId="7" xfId="3" applyFont="1" applyFill="1" applyBorder="1" applyAlignment="1">
      <alignment horizontal="center" vertical="center" wrapText="1"/>
    </xf>
    <xf numFmtId="165" fontId="0" fillId="0" borderId="7" xfId="2" applyNumberFormat="1" applyFont="1" applyFill="1" applyBorder="1" applyAlignment="1">
      <alignment horizontal="left" vertical="center" wrapText="1"/>
    </xf>
    <xf numFmtId="166" fontId="0" fillId="0" borderId="7" xfId="2" applyNumberFormat="1" applyFont="1" applyFill="1" applyBorder="1" applyAlignment="1">
      <alignment horizontal="right" vertical="center" wrapText="1"/>
    </xf>
    <xf numFmtId="1" fontId="0" fillId="0" borderId="8" xfId="2" applyNumberFormat="1" applyFont="1" applyFill="1" applyBorder="1" applyAlignment="1">
      <alignment horizontal="center" vertical="center" wrapText="1"/>
    </xf>
    <xf numFmtId="0" fontId="0" fillId="0" borderId="8" xfId="2" applyNumberFormat="1" applyFont="1" applyFill="1" applyBorder="1" applyAlignment="1">
      <alignment horizontal="left" vertical="center" wrapText="1"/>
    </xf>
    <xf numFmtId="9" fontId="0" fillId="0" borderId="8" xfId="3" applyFont="1" applyFill="1" applyBorder="1" applyAlignment="1">
      <alignment horizontal="left" vertical="center"/>
    </xf>
    <xf numFmtId="165" fontId="0" fillId="0" borderId="8" xfId="2" applyNumberFormat="1" applyFont="1" applyFill="1" applyBorder="1" applyAlignment="1">
      <alignment horizontal="left" vertical="center"/>
    </xf>
    <xf numFmtId="9" fontId="0" fillId="0" borderId="8" xfId="3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167" fontId="0" fillId="0" borderId="9" xfId="1" applyNumberFormat="1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0" fillId="0" borderId="7" xfId="2" applyNumberFormat="1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0" fillId="0" borderId="12" xfId="0" applyFont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165" fontId="0" fillId="0" borderId="3" xfId="2" applyNumberFormat="1" applyFont="1" applyFill="1" applyBorder="1" applyAlignment="1">
      <alignment horizontal="right" vertical="top" wrapText="1"/>
    </xf>
    <xf numFmtId="164" fontId="0" fillId="0" borderId="3" xfId="1" applyNumberFormat="1" applyFont="1" applyFill="1" applyBorder="1" applyAlignment="1">
      <alignment horizontal="right" vertical="top" wrapText="1"/>
    </xf>
    <xf numFmtId="0" fontId="3" fillId="9" borderId="3" xfId="0" applyFont="1" applyFill="1" applyBorder="1" applyAlignment="1">
      <alignment horizontal="center" vertical="center" wrapText="1"/>
    </xf>
    <xf numFmtId="165" fontId="3" fillId="9" borderId="3" xfId="2" applyNumberFormat="1" applyFont="1" applyFill="1" applyBorder="1" applyAlignment="1">
      <alignment horizontal="center" vertical="center"/>
    </xf>
    <xf numFmtId="165" fontId="3" fillId="9" borderId="3" xfId="2" applyNumberFormat="1" applyFont="1" applyFill="1" applyBorder="1" applyAlignment="1">
      <alignment horizontal="right" vertical="center"/>
    </xf>
    <xf numFmtId="165" fontId="3" fillId="9" borderId="1" xfId="2" applyNumberFormat="1" applyFont="1" applyFill="1" applyBorder="1" applyAlignment="1">
      <alignment horizontal="center" vertical="center"/>
    </xf>
    <xf numFmtId="165" fontId="10" fillId="0" borderId="0" xfId="2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164" fontId="0" fillId="0" borderId="0" xfId="1" applyNumberFormat="1" applyFont="1" applyBorder="1" applyAlignment="1">
      <alignment horizontal="right" vertical="center"/>
    </xf>
    <xf numFmtId="9" fontId="0" fillId="0" borderId="0" xfId="3" applyFont="1" applyFill="1" applyBorder="1" applyAlignment="1">
      <alignment horizontal="center" vertical="center" wrapText="1"/>
    </xf>
    <xf numFmtId="165" fontId="0" fillId="0" borderId="0" xfId="2" applyNumberFormat="1" applyFont="1" applyFill="1" applyBorder="1" applyAlignment="1">
      <alignment horizontal="right" vertical="center" wrapText="1"/>
    </xf>
    <xf numFmtId="166" fontId="0" fillId="0" borderId="0" xfId="2" applyNumberFormat="1" applyFont="1" applyFill="1" applyBorder="1" applyAlignment="1">
      <alignment horizontal="right" vertical="center" wrapText="1"/>
    </xf>
    <xf numFmtId="1" fontId="0" fillId="10" borderId="0" xfId="2" applyNumberFormat="1" applyFont="1" applyFill="1" applyBorder="1" applyAlignment="1">
      <alignment horizontal="center" vertical="center" wrapText="1"/>
    </xf>
    <xf numFmtId="0" fontId="0" fillId="0" borderId="0" xfId="2" applyNumberFormat="1" applyFont="1" applyFill="1" applyBorder="1" applyAlignment="1">
      <alignment horizontal="left" vertical="center" wrapText="1"/>
    </xf>
    <xf numFmtId="9" fontId="0" fillId="0" borderId="0" xfId="3" applyFont="1" applyFill="1" applyBorder="1" applyAlignment="1">
      <alignment horizontal="center" vertical="center"/>
    </xf>
    <xf numFmtId="165" fontId="0" fillId="0" borderId="0" xfId="2" applyNumberFormat="1" applyFont="1" applyFill="1" applyBorder="1" applyAlignment="1">
      <alignment vertical="center"/>
    </xf>
    <xf numFmtId="165" fontId="0" fillId="0" borderId="0" xfId="2" applyNumberFormat="1" applyFont="1" applyFill="1" applyAlignment="1">
      <alignment vertical="center"/>
    </xf>
    <xf numFmtId="9" fontId="0" fillId="0" borderId="0" xfId="3" applyFont="1" applyAlignment="1">
      <alignment horizontal="center" vertical="center"/>
    </xf>
    <xf numFmtId="165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65" fontId="0" fillId="0" borderId="0" xfId="2" applyNumberFormat="1" applyFont="1" applyAlignment="1">
      <alignment vertical="center"/>
    </xf>
    <xf numFmtId="168" fontId="0" fillId="0" borderId="0" xfId="3" applyNumberFormat="1" applyFont="1" applyAlignment="1">
      <alignment vertical="center"/>
    </xf>
    <xf numFmtId="165" fontId="0" fillId="0" borderId="0" xfId="2" quotePrefix="1" applyNumberFormat="1" applyFont="1" applyFill="1" applyAlignment="1">
      <alignment vertical="center"/>
    </xf>
    <xf numFmtId="165" fontId="0" fillId="0" borderId="0" xfId="2" applyNumberFormat="1" applyFont="1" applyAlignment="1">
      <alignment horizontal="right" vertical="center"/>
    </xf>
    <xf numFmtId="166" fontId="0" fillId="0" borderId="0" xfId="2" applyNumberFormat="1" applyFont="1" applyAlignment="1">
      <alignment horizontal="right" vertical="center"/>
    </xf>
    <xf numFmtId="1" fontId="0" fillId="0" borderId="0" xfId="2" applyNumberFormat="1" applyFont="1" applyAlignment="1">
      <alignment horizontal="center" vertical="center"/>
    </xf>
    <xf numFmtId="165" fontId="0" fillId="0" borderId="0" xfId="2" applyNumberFormat="1" applyFont="1" applyAlignment="1">
      <alignment horizontal="left" vertical="center"/>
    </xf>
    <xf numFmtId="9" fontId="0" fillId="0" borderId="0" xfId="3" applyFont="1" applyAlignment="1">
      <alignment vertical="center"/>
    </xf>
    <xf numFmtId="166" fontId="0" fillId="0" borderId="0" xfId="2" applyNumberFormat="1" applyFont="1" applyFill="1" applyAlignment="1">
      <alignment horizontal="center" vertical="center" wrapText="1"/>
    </xf>
    <xf numFmtId="165" fontId="0" fillId="0" borderId="0" xfId="2" applyNumberFormat="1" applyFont="1" applyFill="1" applyAlignment="1">
      <alignment horizontal="right" vertical="center"/>
    </xf>
    <xf numFmtId="1" fontId="0" fillId="0" borderId="0" xfId="3" applyNumberFormat="1" applyFont="1" applyAlignment="1">
      <alignment horizontal="center" vertical="center"/>
    </xf>
    <xf numFmtId="165" fontId="0" fillId="0" borderId="0" xfId="2" quotePrefix="1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9" fontId="0" fillId="0" borderId="0" xfId="3" applyFont="1" applyFill="1" applyAlignment="1">
      <alignment horizontal="center" vertical="center"/>
    </xf>
    <xf numFmtId="165" fontId="3" fillId="0" borderId="0" xfId="2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1" applyNumberFormat="1" applyFont="1" applyAlignment="1">
      <alignment horizontal="right" vertical="center"/>
    </xf>
    <xf numFmtId="165" fontId="3" fillId="0" borderId="0" xfId="0" applyNumberFormat="1" applyFont="1" applyAlignment="1">
      <alignment horizontal="left" vertical="center"/>
    </xf>
    <xf numFmtId="165" fontId="0" fillId="0" borderId="0" xfId="2" applyNumberFormat="1" applyFont="1" applyFill="1" applyAlignment="1">
      <alignment horizontal="center" vertical="center" wrapText="1"/>
    </xf>
    <xf numFmtId="165" fontId="0" fillId="0" borderId="0" xfId="2" applyNumberFormat="1" applyFont="1" applyFill="1" applyAlignment="1">
      <alignment horizontal="left" vertical="center" wrapText="1"/>
    </xf>
    <xf numFmtId="164" fontId="0" fillId="0" borderId="0" xfId="1" applyNumberFormat="1" applyFont="1" applyFill="1" applyAlignment="1">
      <alignment horizontal="right" vertical="center"/>
    </xf>
    <xf numFmtId="9" fontId="0" fillId="0" borderId="0" xfId="3" applyFont="1" applyAlignment="1">
      <alignment horizontal="left" vertical="center"/>
    </xf>
    <xf numFmtId="0" fontId="3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165" fontId="3" fillId="9" borderId="1" xfId="2" applyNumberFormat="1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8" fontId="0" fillId="10" borderId="5" xfId="0" applyNumberFormat="1" applyFill="1" applyBorder="1" applyAlignment="1">
      <alignment horizontal="center" vertical="center"/>
    </xf>
    <xf numFmtId="0" fontId="0" fillId="10" borderId="10" xfId="0" applyFill="1" applyBorder="1"/>
    <xf numFmtId="164" fontId="0" fillId="10" borderId="5" xfId="1" applyNumberFormat="1" applyFont="1" applyFill="1" applyBorder="1" applyAlignment="1">
      <alignment horizontal="center" vertical="center"/>
    </xf>
    <xf numFmtId="165" fontId="0" fillId="10" borderId="5" xfId="2" applyNumberFormat="1" applyFont="1" applyFill="1" applyBorder="1"/>
    <xf numFmtId="0" fontId="0" fillId="10" borderId="16" xfId="0" applyFill="1" applyBorder="1"/>
    <xf numFmtId="0" fontId="0" fillId="10" borderId="17" xfId="0" applyFill="1" applyBorder="1"/>
    <xf numFmtId="164" fontId="0" fillId="10" borderId="17" xfId="1" applyNumberFormat="1" applyFont="1" applyFill="1" applyBorder="1" applyAlignment="1">
      <alignment horizontal="center" vertical="center"/>
    </xf>
    <xf numFmtId="165" fontId="0" fillId="10" borderId="17" xfId="2" applyNumberFormat="1" applyFont="1" applyFill="1" applyBorder="1"/>
    <xf numFmtId="0" fontId="0" fillId="10" borderId="3" xfId="0" applyFill="1" applyBorder="1"/>
    <xf numFmtId="0" fontId="0" fillId="10" borderId="6" xfId="0" applyFill="1" applyBorder="1"/>
    <xf numFmtId="164" fontId="0" fillId="10" borderId="3" xfId="1" applyNumberFormat="1" applyFont="1" applyFill="1" applyBorder="1" applyAlignment="1">
      <alignment horizontal="center" vertical="center"/>
    </xf>
    <xf numFmtId="165" fontId="0" fillId="10" borderId="3" xfId="2" applyNumberFormat="1" applyFont="1" applyFill="1" applyBorder="1"/>
    <xf numFmtId="0" fontId="0" fillId="12" borderId="5" xfId="0" applyFill="1" applyBorder="1" applyAlignment="1">
      <alignment horizontal="center" vertical="center"/>
    </xf>
    <xf numFmtId="0" fontId="0" fillId="12" borderId="10" xfId="0" applyFill="1" applyBorder="1"/>
    <xf numFmtId="164" fontId="0" fillId="12" borderId="5" xfId="1" applyNumberFormat="1" applyFont="1" applyFill="1" applyBorder="1" applyAlignment="1">
      <alignment horizontal="center" vertical="center"/>
    </xf>
    <xf numFmtId="165" fontId="0" fillId="12" borderId="5" xfId="2" applyNumberFormat="1" applyFont="1" applyFill="1" applyBorder="1"/>
    <xf numFmtId="0" fontId="0" fillId="12" borderId="16" xfId="0" applyFill="1" applyBorder="1"/>
    <xf numFmtId="0" fontId="0" fillId="12" borderId="17" xfId="0" applyFill="1" applyBorder="1"/>
    <xf numFmtId="164" fontId="0" fillId="12" borderId="17" xfId="1" applyNumberFormat="1" applyFont="1" applyFill="1" applyBorder="1" applyAlignment="1">
      <alignment horizontal="center" vertical="center"/>
    </xf>
    <xf numFmtId="165" fontId="0" fillId="12" borderId="17" xfId="2" applyNumberFormat="1" applyFont="1" applyFill="1" applyBorder="1"/>
    <xf numFmtId="0" fontId="0" fillId="12" borderId="3" xfId="0" applyFill="1" applyBorder="1"/>
    <xf numFmtId="0" fontId="0" fillId="12" borderId="6" xfId="0" applyFill="1" applyBorder="1"/>
    <xf numFmtId="164" fontId="0" fillId="12" borderId="3" xfId="1" applyNumberFormat="1" applyFont="1" applyFill="1" applyBorder="1" applyAlignment="1">
      <alignment horizontal="center" vertical="center"/>
    </xf>
    <xf numFmtId="165" fontId="0" fillId="12" borderId="3" xfId="2" applyNumberFormat="1" applyFont="1" applyFill="1" applyBorder="1"/>
    <xf numFmtId="0" fontId="0" fillId="10" borderId="5" xfId="0" applyFill="1" applyBorder="1" applyAlignment="1">
      <alignment horizontal="center" vertical="center"/>
    </xf>
    <xf numFmtId="0" fontId="3" fillId="9" borderId="1" xfId="0" applyFont="1" applyFill="1" applyBorder="1"/>
    <xf numFmtId="0" fontId="3" fillId="9" borderId="2" xfId="0" applyFont="1" applyFill="1" applyBorder="1"/>
    <xf numFmtId="164" fontId="3" fillId="9" borderId="1" xfId="1" applyNumberFormat="1" applyFont="1" applyFill="1" applyBorder="1" applyAlignment="1">
      <alignment horizontal="center" vertical="center"/>
    </xf>
    <xf numFmtId="165" fontId="3" fillId="9" borderId="1" xfId="0" applyNumberFormat="1" applyFont="1" applyFill="1" applyBorder="1"/>
    <xf numFmtId="0" fontId="3" fillId="0" borderId="0" xfId="0" applyFont="1"/>
    <xf numFmtId="165" fontId="3" fillId="11" borderId="0" xfId="2" applyNumberFormat="1" applyFont="1" applyFill="1" applyAlignment="1">
      <alignment horizontal="left"/>
    </xf>
    <xf numFmtId="165" fontId="3" fillId="11" borderId="0" xfId="2" applyNumberFormat="1" applyFont="1" applyFill="1" applyAlignment="1">
      <alignment horizontal="center" vertical="center"/>
    </xf>
    <xf numFmtId="0" fontId="3" fillId="11" borderId="0" xfId="0" applyFont="1" applyFill="1" applyAlignment="1">
      <alignment horizontal="left"/>
    </xf>
    <xf numFmtId="165" fontId="0" fillId="0" borderId="0" xfId="2" applyNumberFormat="1" applyFont="1"/>
    <xf numFmtId="0" fontId="0" fillId="0" borderId="13" xfId="0" applyBorder="1"/>
    <xf numFmtId="0" fontId="0" fillId="0" borderId="1" xfId="0" applyBorder="1"/>
    <xf numFmtId="164" fontId="0" fillId="0" borderId="1" xfId="1" applyNumberFormat="1" applyFont="1" applyBorder="1"/>
    <xf numFmtId="165" fontId="0" fillId="0" borderId="1" xfId="2" applyNumberFormat="1" applyFont="1" applyBorder="1" applyAlignment="1">
      <alignment horizontal="center" vertical="center"/>
    </xf>
    <xf numFmtId="165" fontId="0" fillId="0" borderId="1" xfId="2" applyNumberFormat="1" applyFont="1" applyBorder="1"/>
    <xf numFmtId="0" fontId="3" fillId="9" borderId="1" xfId="2" applyNumberFormat="1" applyFont="1" applyFill="1" applyBorder="1" applyAlignment="1">
      <alignment horizontal="right" vertical="center"/>
    </xf>
    <xf numFmtId="165" fontId="3" fillId="9" borderId="1" xfId="2" applyNumberFormat="1" applyFont="1" applyFill="1" applyBorder="1"/>
    <xf numFmtId="0" fontId="0" fillId="10" borderId="1" xfId="0" applyFill="1" applyBorder="1"/>
    <xf numFmtId="0" fontId="3" fillId="13" borderId="1" xfId="0" applyFont="1" applyFill="1" applyBorder="1"/>
    <xf numFmtId="164" fontId="3" fillId="13" borderId="1" xfId="1" applyNumberFormat="1" applyFont="1" applyFill="1" applyBorder="1"/>
    <xf numFmtId="165" fontId="3" fillId="13" borderId="1" xfId="2" applyNumberFormat="1" applyFont="1" applyFill="1" applyBorder="1" applyAlignment="1">
      <alignment horizontal="center" vertical="center"/>
    </xf>
    <xf numFmtId="165" fontId="3" fillId="13" borderId="1" xfId="2" applyNumberFormat="1" applyFont="1" applyFill="1" applyBorder="1"/>
    <xf numFmtId="164" fontId="3" fillId="9" borderId="1" xfId="1" applyNumberFormat="1" applyFont="1" applyFill="1" applyBorder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5" fontId="13" fillId="0" borderId="1" xfId="2" applyNumberFormat="1" applyFont="1" applyBorder="1" applyAlignment="1">
      <alignment wrapText="1"/>
    </xf>
    <xf numFmtId="1" fontId="1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wrapText="1"/>
    </xf>
    <xf numFmtId="169" fontId="0" fillId="0" borderId="1" xfId="0" applyNumberFormat="1" applyBorder="1" applyAlignment="1">
      <alignment wrapText="1"/>
    </xf>
    <xf numFmtId="165" fontId="0" fillId="0" borderId="1" xfId="2" applyNumberFormat="1" applyFont="1" applyBorder="1" applyAlignment="1">
      <alignment wrapText="1"/>
    </xf>
    <xf numFmtId="1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70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14" borderId="1" xfId="0" applyNumberFormat="1" applyFill="1" applyBorder="1" applyAlignment="1">
      <alignment wrapText="1"/>
    </xf>
    <xf numFmtId="0" fontId="0" fillId="14" borderId="1" xfId="0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8" fontId="0" fillId="0" borderId="1" xfId="0" applyNumberFormat="1" applyBorder="1" applyAlignment="1">
      <alignment horizontal="center" vertical="center"/>
    </xf>
    <xf numFmtId="8" fontId="14" fillId="10" borderId="1" xfId="0" applyNumberFormat="1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horizontal="left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164" fontId="0" fillId="0" borderId="3" xfId="1" applyNumberFormat="1" applyFont="1" applyFill="1" applyBorder="1" applyAlignment="1">
      <alignment horizontal="left" vertical="center"/>
    </xf>
    <xf numFmtId="167" fontId="0" fillId="0" borderId="1" xfId="1" applyNumberFormat="1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9" fontId="4" fillId="7" borderId="1" xfId="3" applyFont="1" applyFill="1" applyBorder="1" applyAlignment="1">
      <alignment horizontal="center" vertical="center"/>
    </xf>
    <xf numFmtId="9" fontId="4" fillId="2" borderId="1" xfId="3" applyFont="1" applyFill="1" applyBorder="1" applyAlignment="1">
      <alignment horizontal="center" vertical="center"/>
    </xf>
    <xf numFmtId="9" fontId="4" fillId="3" borderId="1" xfId="3" applyFont="1" applyFill="1" applyBorder="1" applyAlignment="1">
      <alignment horizontal="center" vertical="center"/>
    </xf>
    <xf numFmtId="9" fontId="4" fillId="4" borderId="1" xfId="3" applyFont="1" applyFill="1" applyBorder="1" applyAlignment="1">
      <alignment horizontal="center" vertical="center"/>
    </xf>
    <xf numFmtId="9" fontId="4" fillId="5" borderId="1" xfId="3" applyFont="1" applyFill="1" applyBorder="1" applyAlignment="1">
      <alignment horizontal="center" vertical="center"/>
    </xf>
    <xf numFmtId="9" fontId="4" fillId="6" borderId="1" xfId="3" applyFont="1" applyFill="1" applyBorder="1" applyAlignment="1">
      <alignment horizontal="center" vertical="center"/>
    </xf>
    <xf numFmtId="9" fontId="4" fillId="0" borderId="1" xfId="3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4">
    <cellStyle name="Milliers" xfId="1" builtinId="3"/>
    <cellStyle name="Monétaire" xfId="2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_LYO\Public\04_Politique_Territoriale\4e_Pilotage_Contrats\Pilotage\12&#232;meProgramme\Annexe2_pgm_actions_TestRapportCDA_V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gencesdeleau.sharepoint.com/sites/AERMC-LYO-STPS/Shared%20Documents/General/Arve%20Eau%20&amp;%20Climat/Arve_Tableau_Actions_Global_22052025.xlsx" TargetMode="External"/><Relationship Id="rId1" Type="http://schemas.openxmlformats.org/officeDocument/2006/relationships/externalLinkPath" Target="https://agencesdeleau.sharepoint.com/sites/AERMC-LYO-STPS/Shared%20Documents/General/Arve%20Eau%20&amp;%20Climat/Arve_Tableau_Actions_Global_2205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LIRE"/>
      <sheetName val="Pgm actions"/>
      <sheetName val="Liste"/>
      <sheetName val="RapportPresenta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 LIRE"/>
      <sheetName val="Pgm actions"/>
      <sheetName val="RapportPresentation"/>
      <sheetName val="Rapport LP"/>
      <sheetName val="Pgm Négo"/>
      <sheetName val="Pgm 2025"/>
      <sheetName val="Actions_hors_contrat_reglem"/>
      <sheetName val="Bilan_MO"/>
      <sheetName val="Liste"/>
    </sheetNames>
    <sheetDataSet>
      <sheetData sheetId="0"/>
      <sheetData sheetId="1">
        <row r="3">
          <cell r="A3" t="str">
            <v>MIA</v>
          </cell>
          <cell r="F3">
            <v>1</v>
          </cell>
          <cell r="H3" t="str">
            <v>CC du Genevois</v>
          </cell>
          <cell r="J3">
            <v>50000</v>
          </cell>
          <cell r="K3" t="str">
            <v>non</v>
          </cell>
          <cell r="Q3">
            <v>35000</v>
          </cell>
          <cell r="S3" t="str">
            <v>Aide classique</v>
          </cell>
        </row>
        <row r="4">
          <cell r="A4" t="str">
            <v>MIA</v>
          </cell>
          <cell r="F4">
            <v>1</v>
          </cell>
          <cell r="H4" t="str">
            <v>CC du Genevois</v>
          </cell>
          <cell r="J4">
            <v>50000</v>
          </cell>
          <cell r="K4" t="str">
            <v>non</v>
          </cell>
          <cell r="Q4">
            <v>35000</v>
          </cell>
          <cell r="S4" t="str">
            <v>Aide classique</v>
          </cell>
        </row>
        <row r="5">
          <cell r="A5" t="str">
            <v>MIA</v>
          </cell>
          <cell r="F5">
            <v>1</v>
          </cell>
          <cell r="H5" t="str">
            <v>SM3A</v>
          </cell>
          <cell r="J5">
            <v>560000</v>
          </cell>
          <cell r="K5" t="str">
            <v>non</v>
          </cell>
          <cell r="Q5">
            <v>392000</v>
          </cell>
          <cell r="S5" t="str">
            <v>Aide classique</v>
          </cell>
        </row>
        <row r="6">
          <cell r="A6" t="str">
            <v>MIA</v>
          </cell>
          <cell r="F6">
            <v>1</v>
          </cell>
          <cell r="H6" t="str">
            <v>SM3A</v>
          </cell>
          <cell r="J6">
            <v>560000</v>
          </cell>
          <cell r="K6" t="str">
            <v>non</v>
          </cell>
          <cell r="Q6">
            <v>392000</v>
          </cell>
          <cell r="S6" t="str">
            <v>Aide classique</v>
          </cell>
        </row>
        <row r="7">
          <cell r="A7" t="str">
            <v>MIA</v>
          </cell>
          <cell r="F7">
            <v>1</v>
          </cell>
          <cell r="H7" t="str">
            <v>SM3A</v>
          </cell>
          <cell r="J7">
            <v>190800</v>
          </cell>
          <cell r="K7" t="str">
            <v>non</v>
          </cell>
          <cell r="Q7">
            <v>133560</v>
          </cell>
          <cell r="S7" t="str">
            <v>Aide classique</v>
          </cell>
        </row>
        <row r="8">
          <cell r="A8" t="str">
            <v>MIA</v>
          </cell>
          <cell r="F8">
            <v>1</v>
          </cell>
          <cell r="H8" t="str">
            <v>CC du Genevois</v>
          </cell>
          <cell r="J8">
            <v>120000</v>
          </cell>
          <cell r="K8" t="str">
            <v>non</v>
          </cell>
          <cell r="Q8">
            <v>60000</v>
          </cell>
          <cell r="S8" t="str">
            <v>Aide classique</v>
          </cell>
        </row>
        <row r="9">
          <cell r="A9" t="str">
            <v>MIA</v>
          </cell>
          <cell r="F9">
            <v>1</v>
          </cell>
          <cell r="H9" t="str">
            <v>CC du Genevois</v>
          </cell>
          <cell r="J9">
            <v>80000</v>
          </cell>
          <cell r="K9" t="str">
            <v>non</v>
          </cell>
          <cell r="L9" t="str">
            <v>Défi  12_Restaurer ou préserver 20000 ha de zones humides</v>
          </cell>
          <cell r="Q9">
            <v>64000</v>
          </cell>
          <cell r="S9" t="str">
            <v>Aide classique</v>
          </cell>
        </row>
        <row r="10">
          <cell r="A10" t="str">
            <v>MIA</v>
          </cell>
          <cell r="F10">
            <v>1</v>
          </cell>
          <cell r="H10" t="str">
            <v>CC du Genevois</v>
          </cell>
          <cell r="J10">
            <v>80000</v>
          </cell>
          <cell r="K10" t="str">
            <v>oui</v>
          </cell>
          <cell r="Q10">
            <v>56000</v>
          </cell>
          <cell r="S10" t="str">
            <v>Aide classique</v>
          </cell>
        </row>
        <row r="11">
          <cell r="A11" t="str">
            <v>MIA</v>
          </cell>
          <cell r="F11">
            <v>1</v>
          </cell>
          <cell r="H11" t="str">
            <v>SM3A</v>
          </cell>
          <cell r="J11">
            <v>800000</v>
          </cell>
          <cell r="K11" t="str">
            <v>oui</v>
          </cell>
          <cell r="L11" t="str">
            <v>Défi  11_Restaurer 500 km de cours d’eau</v>
          </cell>
          <cell r="Q11">
            <v>560000</v>
          </cell>
          <cell r="S11" t="str">
            <v>Aide classique</v>
          </cell>
        </row>
        <row r="12">
          <cell r="A12" t="str">
            <v>MIA</v>
          </cell>
          <cell r="F12">
            <v>1</v>
          </cell>
          <cell r="H12" t="str">
            <v>SM3A</v>
          </cell>
          <cell r="J12">
            <v>30000</v>
          </cell>
          <cell r="K12" t="str">
            <v>oui</v>
          </cell>
          <cell r="Q12">
            <v>15000</v>
          </cell>
          <cell r="S12" t="str">
            <v>Aide classique</v>
          </cell>
        </row>
        <row r="13">
          <cell r="A13" t="str">
            <v>MIA</v>
          </cell>
          <cell r="F13">
            <v>1</v>
          </cell>
          <cell r="H13" t="str">
            <v>SM3A</v>
          </cell>
          <cell r="J13">
            <v>80000</v>
          </cell>
          <cell r="K13" t="str">
            <v>oui</v>
          </cell>
          <cell r="Q13">
            <v>40000</v>
          </cell>
          <cell r="S13" t="str">
            <v>Aide classique</v>
          </cell>
        </row>
        <row r="14">
          <cell r="A14" t="str">
            <v>MIA</v>
          </cell>
          <cell r="F14">
            <v>1</v>
          </cell>
          <cell r="H14" t="str">
            <v>SM3A</v>
          </cell>
          <cell r="J14">
            <v>100000</v>
          </cell>
          <cell r="K14" t="str">
            <v>non</v>
          </cell>
          <cell r="L14" t="str">
            <v>Défi  12_Restaurer ou préserver 20000 ha de zones humides</v>
          </cell>
          <cell r="Q14">
            <v>70000</v>
          </cell>
          <cell r="S14" t="str">
            <v>Aide classique</v>
          </cell>
        </row>
        <row r="15">
          <cell r="A15" t="str">
            <v>MIA</v>
          </cell>
          <cell r="F15">
            <v>1</v>
          </cell>
          <cell r="H15" t="str">
            <v>SM3A</v>
          </cell>
          <cell r="J15">
            <v>50000</v>
          </cell>
          <cell r="K15" t="str">
            <v>non</v>
          </cell>
          <cell r="Q15">
            <v>25000</v>
          </cell>
          <cell r="S15" t="str">
            <v>Aide classique</v>
          </cell>
        </row>
        <row r="16">
          <cell r="A16" t="str">
            <v>MIA</v>
          </cell>
          <cell r="F16">
            <v>1</v>
          </cell>
          <cell r="H16" t="str">
            <v>SM3A</v>
          </cell>
          <cell r="J16">
            <v>50000</v>
          </cell>
          <cell r="K16" t="str">
            <v>non</v>
          </cell>
          <cell r="Q16">
            <v>25000</v>
          </cell>
          <cell r="S16" t="str">
            <v>Aide classique</v>
          </cell>
        </row>
        <row r="17">
          <cell r="A17" t="str">
            <v>MIA</v>
          </cell>
          <cell r="F17">
            <v>1</v>
          </cell>
          <cell r="H17" t="str">
            <v>SM3A</v>
          </cell>
          <cell r="J17">
            <v>100000</v>
          </cell>
          <cell r="K17" t="str">
            <v>non</v>
          </cell>
          <cell r="L17" t="str">
            <v>Défi 29_Développer les observatoires d’évolution des milieux</v>
          </cell>
          <cell r="Q17">
            <v>70000</v>
          </cell>
          <cell r="S17" t="str">
            <v>Aide classique</v>
          </cell>
        </row>
        <row r="18">
          <cell r="A18" t="str">
            <v>MIA</v>
          </cell>
          <cell r="F18">
            <v>1</v>
          </cell>
          <cell r="H18" t="str">
            <v>SM3A</v>
          </cell>
          <cell r="J18">
            <v>456000</v>
          </cell>
          <cell r="K18" t="str">
            <v>non</v>
          </cell>
          <cell r="L18" t="str">
            <v>Défi 29_Développer les observatoires d’évolution des milieux</v>
          </cell>
          <cell r="Q18">
            <v>319200</v>
          </cell>
          <cell r="S18" t="str">
            <v>Aide classique</v>
          </cell>
        </row>
        <row r="19">
          <cell r="A19" t="str">
            <v>MIA</v>
          </cell>
          <cell r="F19">
            <v>1</v>
          </cell>
          <cell r="H19" t="str">
            <v>SM3A</v>
          </cell>
          <cell r="J19">
            <v>1200000</v>
          </cell>
          <cell r="K19" t="str">
            <v>oui</v>
          </cell>
          <cell r="L19" t="str">
            <v>Défi  11_Restaurer 500 km de cours d’eau</v>
          </cell>
          <cell r="Q19">
            <v>300000</v>
          </cell>
          <cell r="S19" t="str">
            <v>Aide classique</v>
          </cell>
        </row>
        <row r="20">
          <cell r="A20" t="str">
            <v>MIA</v>
          </cell>
          <cell r="F20">
            <v>1</v>
          </cell>
          <cell r="H20" t="str">
            <v>SM3A</v>
          </cell>
          <cell r="J20">
            <v>250000</v>
          </cell>
          <cell r="K20" t="str">
            <v>oui</v>
          </cell>
          <cell r="L20" t="str">
            <v>Défi  12_Restaurer ou préserver 20000 ha de zones humides</v>
          </cell>
          <cell r="Q20">
            <v>175000</v>
          </cell>
          <cell r="S20" t="str">
            <v>Aide classique</v>
          </cell>
        </row>
        <row r="21">
          <cell r="A21" t="str">
            <v>MIA</v>
          </cell>
          <cell r="F21">
            <v>1</v>
          </cell>
          <cell r="H21" t="str">
            <v>SM3A</v>
          </cell>
          <cell r="J21">
            <v>130000</v>
          </cell>
          <cell r="K21" t="str">
            <v>non</v>
          </cell>
          <cell r="L21" t="str">
            <v>Défi 29_Développer les observatoires d’évolution des milieux</v>
          </cell>
          <cell r="Q21">
            <v>65000</v>
          </cell>
          <cell r="S21" t="str">
            <v>Aide classique</v>
          </cell>
        </row>
        <row r="22">
          <cell r="A22" t="str">
            <v>MIA</v>
          </cell>
          <cell r="F22">
            <v>1</v>
          </cell>
          <cell r="H22" t="str">
            <v>SM3A</v>
          </cell>
          <cell r="J22">
            <v>2950000</v>
          </cell>
          <cell r="K22" t="str">
            <v>oui</v>
          </cell>
          <cell r="L22" t="str">
            <v>Défi  11_Restaurer 500 km de cours d’eau</v>
          </cell>
          <cell r="Q22">
            <v>2064999.9999999998</v>
          </cell>
          <cell r="S22" t="str">
            <v>Aide classique</v>
          </cell>
        </row>
        <row r="23">
          <cell r="A23" t="str">
            <v>MIA</v>
          </cell>
          <cell r="F23">
            <v>1</v>
          </cell>
          <cell r="H23" t="str">
            <v>SM3A</v>
          </cell>
          <cell r="J23">
            <v>100000</v>
          </cell>
          <cell r="K23" t="str">
            <v>non</v>
          </cell>
          <cell r="L23" t="str">
            <v>Défi  12_Restaurer ou préserver 20000 ha de zones humides</v>
          </cell>
          <cell r="Q23">
            <v>70000</v>
          </cell>
          <cell r="S23" t="str">
            <v>Aide classique</v>
          </cell>
        </row>
        <row r="24">
          <cell r="A24" t="str">
            <v>MIA</v>
          </cell>
          <cell r="F24">
            <v>1</v>
          </cell>
          <cell r="H24" t="str">
            <v>SM3A</v>
          </cell>
          <cell r="J24">
            <v>68000</v>
          </cell>
          <cell r="K24" t="str">
            <v>non</v>
          </cell>
          <cell r="Q24">
            <v>47600</v>
          </cell>
          <cell r="S24" t="str">
            <v>Aide classique</v>
          </cell>
        </row>
        <row r="25">
          <cell r="A25" t="str">
            <v>MIA</v>
          </cell>
          <cell r="F25">
            <v>1</v>
          </cell>
          <cell r="H25" t="str">
            <v>SM3A</v>
          </cell>
          <cell r="J25">
            <v>50000</v>
          </cell>
          <cell r="K25" t="str">
            <v>non</v>
          </cell>
          <cell r="L25" t="str">
            <v>Défi  12_Restaurer ou préserver 20000 ha de zones humides</v>
          </cell>
          <cell r="Q25">
            <v>35000</v>
          </cell>
          <cell r="S25" t="str">
            <v>Aide classique</v>
          </cell>
        </row>
        <row r="26">
          <cell r="A26" t="str">
            <v>MIA</v>
          </cell>
          <cell r="F26">
            <v>1</v>
          </cell>
          <cell r="H26" t="str">
            <v>SM3A</v>
          </cell>
          <cell r="J26">
            <v>115000</v>
          </cell>
          <cell r="K26" t="str">
            <v>non</v>
          </cell>
          <cell r="L26" t="str">
            <v>Défi  12_Restaurer ou préserver 20000 ha de zones humides</v>
          </cell>
          <cell r="Q26">
            <v>80500</v>
          </cell>
          <cell r="S26" t="str">
            <v>Aide classique</v>
          </cell>
        </row>
        <row r="27">
          <cell r="A27" t="str">
            <v>MIA</v>
          </cell>
          <cell r="F27">
            <v>1</v>
          </cell>
          <cell r="H27" t="str">
            <v>SM3A</v>
          </cell>
          <cell r="J27">
            <v>180000</v>
          </cell>
          <cell r="K27" t="str">
            <v>non</v>
          </cell>
          <cell r="Q27">
            <v>125999.99999999999</v>
          </cell>
          <cell r="S27" t="str">
            <v>Aide classique</v>
          </cell>
        </row>
        <row r="28">
          <cell r="A28" t="str">
            <v>MIA</v>
          </cell>
          <cell r="F28">
            <v>1</v>
          </cell>
          <cell r="H28" t="str">
            <v>SM3A</v>
          </cell>
          <cell r="J28">
            <v>120000</v>
          </cell>
          <cell r="K28" t="str">
            <v>oui</v>
          </cell>
          <cell r="L28" t="str">
            <v>Défi  12_Restaurer ou préserver 20000 ha de zones humides</v>
          </cell>
          <cell r="Q28">
            <v>84000</v>
          </cell>
          <cell r="S28" t="str">
            <v>Aide classique</v>
          </cell>
        </row>
        <row r="29">
          <cell r="A29" t="str">
            <v>MIA</v>
          </cell>
          <cell r="F29">
            <v>1</v>
          </cell>
          <cell r="H29" t="str">
            <v>SM3A</v>
          </cell>
          <cell r="J29">
            <v>100000</v>
          </cell>
          <cell r="K29" t="str">
            <v>non</v>
          </cell>
          <cell r="L29" t="str">
            <v>Défi  12_Restaurer ou préserver 20000 ha de zones humides</v>
          </cell>
          <cell r="Q29">
            <v>70000</v>
          </cell>
          <cell r="S29" t="str">
            <v>Aide classique</v>
          </cell>
        </row>
        <row r="30">
          <cell r="A30" t="str">
            <v>POL</v>
          </cell>
          <cell r="F30">
            <v>1</v>
          </cell>
          <cell r="H30" t="str">
            <v>CC du Genevois</v>
          </cell>
          <cell r="J30">
            <v>51325</v>
          </cell>
          <cell r="K30" t="str">
            <v>oui</v>
          </cell>
          <cell r="L30" t="str">
            <v>Défi  19_Accompagner 30 filières agricoles locales</v>
          </cell>
          <cell r="Q30">
            <v>35927.5</v>
          </cell>
          <cell r="S30" t="str">
            <v>Aide classique</v>
          </cell>
        </row>
        <row r="31">
          <cell r="A31" t="str">
            <v>POL</v>
          </cell>
          <cell r="F31">
            <v>1</v>
          </cell>
          <cell r="H31" t="str">
            <v>Annemasse Agglo</v>
          </cell>
          <cell r="J31">
            <v>60000</v>
          </cell>
          <cell r="K31" t="str">
            <v>non</v>
          </cell>
          <cell r="Q31">
            <v>30000</v>
          </cell>
          <cell r="S31" t="str">
            <v>Aide classique</v>
          </cell>
        </row>
        <row r="32">
          <cell r="A32" t="str">
            <v>POL</v>
          </cell>
          <cell r="F32">
            <v>1</v>
          </cell>
          <cell r="H32" t="str">
            <v>Annemasse Agglo</v>
          </cell>
          <cell r="J32">
            <v>300000</v>
          </cell>
          <cell r="K32" t="str">
            <v>non</v>
          </cell>
          <cell r="Q32">
            <v>150000</v>
          </cell>
          <cell r="S32" t="str">
            <v>Aide classique</v>
          </cell>
        </row>
        <row r="33">
          <cell r="A33" t="str">
            <v>POL</v>
          </cell>
          <cell r="F33">
            <v>1</v>
          </cell>
          <cell r="H33" t="str">
            <v>Annemasse Agglo</v>
          </cell>
          <cell r="J33">
            <v>60000</v>
          </cell>
          <cell r="K33" t="str">
            <v>non</v>
          </cell>
          <cell r="Q33">
            <v>30000</v>
          </cell>
          <cell r="S33" t="str">
            <v>Aide classique</v>
          </cell>
        </row>
        <row r="34">
          <cell r="A34" t="str">
            <v>POL</v>
          </cell>
          <cell r="F34">
            <v>1</v>
          </cell>
          <cell r="H34" t="str">
            <v>CC du Genevois</v>
          </cell>
          <cell r="J34">
            <v>55000</v>
          </cell>
          <cell r="K34" t="str">
            <v>non</v>
          </cell>
          <cell r="Q34">
            <v>27500</v>
          </cell>
          <cell r="S34" t="str">
            <v>Aide classique</v>
          </cell>
        </row>
        <row r="35">
          <cell r="A35" t="str">
            <v>POL</v>
          </cell>
          <cell r="F35">
            <v>1</v>
          </cell>
          <cell r="H35" t="str">
            <v>CC du Genevois</v>
          </cell>
          <cell r="J35">
            <v>56000</v>
          </cell>
          <cell r="K35" t="str">
            <v>non</v>
          </cell>
          <cell r="Q35">
            <v>28000</v>
          </cell>
          <cell r="S35" t="str">
            <v>Aide classique</v>
          </cell>
        </row>
        <row r="36">
          <cell r="A36" t="str">
            <v>POL</v>
          </cell>
          <cell r="F36">
            <v>1</v>
          </cell>
          <cell r="H36" t="str">
            <v>2CCAM</v>
          </cell>
          <cell r="J36">
            <v>120000</v>
          </cell>
          <cell r="K36" t="str">
            <v>non</v>
          </cell>
          <cell r="Q36">
            <v>60000</v>
          </cell>
          <cell r="S36" t="str">
            <v>Aide spécifique</v>
          </cell>
        </row>
        <row r="37">
          <cell r="A37" t="str">
            <v>POL</v>
          </cell>
          <cell r="F37">
            <v>1</v>
          </cell>
          <cell r="H37" t="str">
            <v>2CCAM</v>
          </cell>
          <cell r="J37">
            <v>650000</v>
          </cell>
          <cell r="K37" t="str">
            <v>non</v>
          </cell>
          <cell r="Q37">
            <v>264000</v>
          </cell>
          <cell r="S37" t="str">
            <v>Aide spécifique</v>
          </cell>
        </row>
        <row r="38">
          <cell r="A38" t="str">
            <v>POL</v>
          </cell>
          <cell r="F38">
            <v>1</v>
          </cell>
          <cell r="H38" t="str">
            <v>2CCAM</v>
          </cell>
          <cell r="J38">
            <v>400000</v>
          </cell>
          <cell r="K38" t="str">
            <v>non</v>
          </cell>
          <cell r="Q38">
            <v>120000</v>
          </cell>
          <cell r="S38" t="str">
            <v>Aide spécifique</v>
          </cell>
        </row>
        <row r="39">
          <cell r="A39" t="str">
            <v>POL</v>
          </cell>
          <cell r="F39">
            <v>1</v>
          </cell>
          <cell r="H39" t="str">
            <v>2CCAM</v>
          </cell>
          <cell r="J39">
            <v>510000</v>
          </cell>
          <cell r="K39" t="str">
            <v>non</v>
          </cell>
          <cell r="Q39">
            <v>192000</v>
          </cell>
          <cell r="S39" t="str">
            <v>Aide spécifique</v>
          </cell>
        </row>
        <row r="40">
          <cell r="A40" t="str">
            <v>POL</v>
          </cell>
          <cell r="F40">
            <v>1</v>
          </cell>
          <cell r="H40" t="str">
            <v>2CCAM</v>
          </cell>
          <cell r="J40">
            <v>181700</v>
          </cell>
          <cell r="K40" t="str">
            <v>non</v>
          </cell>
          <cell r="Q40">
            <v>90850</v>
          </cell>
          <cell r="S40" t="str">
            <v>Aide spécifique</v>
          </cell>
        </row>
        <row r="41">
          <cell r="A41" t="str">
            <v>POL</v>
          </cell>
          <cell r="F41">
            <v>1</v>
          </cell>
          <cell r="H41" t="str">
            <v>2CCAM</v>
          </cell>
          <cell r="J41">
            <v>130000</v>
          </cell>
          <cell r="K41" t="str">
            <v>non</v>
          </cell>
          <cell r="Q41">
            <v>65000</v>
          </cell>
          <cell r="S41" t="str">
            <v>Aide spécifique</v>
          </cell>
        </row>
        <row r="42">
          <cell r="A42" t="str">
            <v>POL</v>
          </cell>
          <cell r="F42">
            <v>1</v>
          </cell>
          <cell r="H42" t="str">
            <v>2CCAM</v>
          </cell>
          <cell r="J42">
            <v>280000</v>
          </cell>
          <cell r="K42" t="str">
            <v>non</v>
          </cell>
          <cell r="Q42">
            <v>96000</v>
          </cell>
          <cell r="S42" t="str">
            <v>Aide spécifique</v>
          </cell>
        </row>
        <row r="43">
          <cell r="A43" t="str">
            <v>POL</v>
          </cell>
          <cell r="F43">
            <v>1</v>
          </cell>
          <cell r="H43" t="str">
            <v>Annemasse Agglo</v>
          </cell>
          <cell r="J43">
            <v>422750</v>
          </cell>
          <cell r="K43" t="str">
            <v>oui</v>
          </cell>
          <cell r="Q43">
            <v>106800</v>
          </cell>
          <cell r="S43" t="str">
            <v>Aide classique</v>
          </cell>
        </row>
        <row r="44">
          <cell r="A44" t="str">
            <v>POL</v>
          </cell>
          <cell r="F44">
            <v>1</v>
          </cell>
          <cell r="H44" t="str">
            <v>Annemasse Agglo</v>
          </cell>
          <cell r="J44">
            <v>950950</v>
          </cell>
          <cell r="K44" t="str">
            <v>oui</v>
          </cell>
          <cell r="Q44">
            <v>240240</v>
          </cell>
          <cell r="S44" t="str">
            <v>Aide classique</v>
          </cell>
        </row>
        <row r="45">
          <cell r="A45" t="str">
            <v>POL</v>
          </cell>
          <cell r="F45">
            <v>1</v>
          </cell>
          <cell r="H45" t="str">
            <v>Annemasse Agglo</v>
          </cell>
          <cell r="J45">
            <v>152000</v>
          </cell>
          <cell r="K45" t="str">
            <v>oui</v>
          </cell>
          <cell r="Q45">
            <v>38400</v>
          </cell>
          <cell r="S45" t="str">
            <v>Aide classique</v>
          </cell>
        </row>
        <row r="46">
          <cell r="A46" t="str">
            <v>POL</v>
          </cell>
          <cell r="F46">
            <v>1</v>
          </cell>
          <cell r="H46" t="str">
            <v>Annemasse Agglo</v>
          </cell>
          <cell r="J46">
            <v>432250</v>
          </cell>
          <cell r="K46" t="str">
            <v>oui</v>
          </cell>
          <cell r="Q46">
            <v>109200</v>
          </cell>
          <cell r="S46" t="str">
            <v>Aide classique</v>
          </cell>
        </row>
        <row r="47">
          <cell r="A47" t="str">
            <v>POL</v>
          </cell>
          <cell r="F47">
            <v>1</v>
          </cell>
          <cell r="H47" t="str">
            <v>Annemasse Agglo</v>
          </cell>
          <cell r="J47">
            <v>361000</v>
          </cell>
          <cell r="K47" t="str">
            <v>oui</v>
          </cell>
          <cell r="Q47">
            <v>91200</v>
          </cell>
          <cell r="S47" t="str">
            <v>Aide classique</v>
          </cell>
        </row>
        <row r="48">
          <cell r="A48" t="str">
            <v>POL</v>
          </cell>
          <cell r="F48">
            <v>1</v>
          </cell>
          <cell r="H48" t="str">
            <v>Annemasse Agglo</v>
          </cell>
          <cell r="J48">
            <v>131100</v>
          </cell>
          <cell r="K48" t="str">
            <v>oui</v>
          </cell>
          <cell r="Q48">
            <v>33120</v>
          </cell>
          <cell r="S48" t="str">
            <v>Aide classique</v>
          </cell>
        </row>
        <row r="49">
          <cell r="A49" t="str">
            <v>POL</v>
          </cell>
          <cell r="F49">
            <v>1</v>
          </cell>
          <cell r="H49" t="str">
            <v>Annemasse Agglo</v>
          </cell>
          <cell r="J49">
            <v>596600</v>
          </cell>
          <cell r="K49" t="str">
            <v>oui</v>
          </cell>
          <cell r="Q49">
            <v>150720</v>
          </cell>
          <cell r="S49" t="str">
            <v>Aide classique</v>
          </cell>
        </row>
        <row r="50">
          <cell r="A50" t="str">
            <v>POL</v>
          </cell>
          <cell r="F50">
            <v>1</v>
          </cell>
          <cell r="H50" t="str">
            <v>Annemasse Agglo</v>
          </cell>
          <cell r="J50">
            <v>1500000</v>
          </cell>
          <cell r="K50" t="str">
            <v>oui</v>
          </cell>
          <cell r="Q50">
            <v>336000</v>
          </cell>
          <cell r="S50" t="str">
            <v>Aide classique</v>
          </cell>
        </row>
        <row r="51">
          <cell r="A51" t="str">
            <v>POL</v>
          </cell>
          <cell r="F51">
            <v>1</v>
          </cell>
          <cell r="H51" t="str">
            <v>Annemasse Agglo</v>
          </cell>
          <cell r="J51">
            <v>665950</v>
          </cell>
          <cell r="K51" t="str">
            <v>oui</v>
          </cell>
          <cell r="Q51">
            <v>168240</v>
          </cell>
          <cell r="S51" t="str">
            <v>Aide classique</v>
          </cell>
        </row>
        <row r="52">
          <cell r="A52" t="str">
            <v>POL</v>
          </cell>
          <cell r="F52">
            <v>1</v>
          </cell>
          <cell r="H52" t="str">
            <v>Annemasse Agglo</v>
          </cell>
          <cell r="J52">
            <v>1026000</v>
          </cell>
          <cell r="K52" t="str">
            <v>oui</v>
          </cell>
          <cell r="Q52">
            <v>259200</v>
          </cell>
          <cell r="S52" t="str">
            <v>Aide classique</v>
          </cell>
        </row>
        <row r="53">
          <cell r="A53" t="str">
            <v>POL</v>
          </cell>
          <cell r="F53">
            <v>1</v>
          </cell>
          <cell r="H53" t="str">
            <v>Annemasse Agglo</v>
          </cell>
          <cell r="J53">
            <v>299250</v>
          </cell>
          <cell r="K53" t="str">
            <v>oui</v>
          </cell>
          <cell r="Q53">
            <v>75600</v>
          </cell>
          <cell r="S53" t="str">
            <v>Aide classique</v>
          </cell>
        </row>
        <row r="54">
          <cell r="A54" t="str">
            <v>POL</v>
          </cell>
          <cell r="F54">
            <v>1</v>
          </cell>
          <cell r="H54" t="str">
            <v>CC du Genevois</v>
          </cell>
          <cell r="J54">
            <v>16650000</v>
          </cell>
          <cell r="K54" t="str">
            <v>oui</v>
          </cell>
          <cell r="Q54">
            <v>2012500</v>
          </cell>
          <cell r="S54" t="str">
            <v>Aide classique</v>
          </cell>
        </row>
        <row r="55">
          <cell r="A55" t="str">
            <v>POL</v>
          </cell>
          <cell r="F55">
            <v>1</v>
          </cell>
          <cell r="H55" t="str">
            <v>CC du Genevois</v>
          </cell>
          <cell r="J55">
            <v>2000000</v>
          </cell>
          <cell r="K55" t="str">
            <v>oui</v>
          </cell>
          <cell r="Q55">
            <v>1000000</v>
          </cell>
          <cell r="S55" t="str">
            <v>Aide classique</v>
          </cell>
        </row>
        <row r="56">
          <cell r="A56" t="str">
            <v>POL</v>
          </cell>
          <cell r="F56">
            <v>1</v>
          </cell>
          <cell r="H56" t="str">
            <v>CCPR</v>
          </cell>
          <cell r="J56">
            <v>900000</v>
          </cell>
          <cell r="K56" t="str">
            <v>oui</v>
          </cell>
          <cell r="Q56">
            <v>216000</v>
          </cell>
          <cell r="S56" t="str">
            <v>Aide classique</v>
          </cell>
        </row>
        <row r="57">
          <cell r="A57" t="str">
            <v>POL</v>
          </cell>
          <cell r="F57">
            <v>1</v>
          </cell>
          <cell r="H57" t="str">
            <v>O des Aravis</v>
          </cell>
          <cell r="J57">
            <v>288431</v>
          </cell>
          <cell r="K57" t="str">
            <v>non</v>
          </cell>
          <cell r="Q57">
            <v>108000</v>
          </cell>
          <cell r="S57" t="str">
            <v>Aide spécifique</v>
          </cell>
        </row>
        <row r="58">
          <cell r="A58" t="str">
            <v>POL</v>
          </cell>
          <cell r="F58">
            <v>1</v>
          </cell>
          <cell r="H58" t="str">
            <v>O des Aravis</v>
          </cell>
          <cell r="J58">
            <v>30000</v>
          </cell>
          <cell r="K58" t="str">
            <v>oui</v>
          </cell>
          <cell r="Q58">
            <v>15000</v>
          </cell>
          <cell r="S58" t="str">
            <v>Aide classique</v>
          </cell>
        </row>
        <row r="59">
          <cell r="A59" t="str">
            <v>POL</v>
          </cell>
          <cell r="F59">
            <v>1</v>
          </cell>
          <cell r="H59" t="str">
            <v>O des Aravis</v>
          </cell>
          <cell r="J59">
            <v>143800</v>
          </cell>
          <cell r="K59" t="str">
            <v>non</v>
          </cell>
          <cell r="Q59">
            <v>55200</v>
          </cell>
          <cell r="S59" t="str">
            <v>Aide spécifique</v>
          </cell>
        </row>
        <row r="60">
          <cell r="A60" t="str">
            <v>POL</v>
          </cell>
          <cell r="F60">
            <v>1</v>
          </cell>
          <cell r="H60" t="str">
            <v>REFG</v>
          </cell>
          <cell r="J60">
            <v>800000</v>
          </cell>
          <cell r="K60" t="str">
            <v>non</v>
          </cell>
          <cell r="Q60">
            <v>252000</v>
          </cell>
          <cell r="S60" t="str">
            <v>Aide classique</v>
          </cell>
        </row>
        <row r="61">
          <cell r="A61" t="str">
            <v>POL</v>
          </cell>
          <cell r="F61">
            <v>1</v>
          </cell>
          <cell r="H61" t="str">
            <v>REFG</v>
          </cell>
          <cell r="J61">
            <v>350000</v>
          </cell>
          <cell r="K61" t="str">
            <v>non</v>
          </cell>
          <cell r="Q61">
            <v>175000</v>
          </cell>
          <cell r="S61" t="str">
            <v>Aide classique</v>
          </cell>
        </row>
        <row r="62">
          <cell r="A62" t="str">
            <v>POL</v>
          </cell>
          <cell r="F62">
            <v>1</v>
          </cell>
          <cell r="H62" t="str">
            <v>SE2A</v>
          </cell>
          <cell r="J62">
            <v>250000</v>
          </cell>
          <cell r="K62" t="str">
            <v>oui</v>
          </cell>
          <cell r="Q62">
            <v>125000</v>
          </cell>
          <cell r="S62" t="str">
            <v>Aide classique</v>
          </cell>
        </row>
        <row r="63">
          <cell r="A63" t="str">
            <v>POL</v>
          </cell>
          <cell r="F63">
            <v>1</v>
          </cell>
          <cell r="H63" t="str">
            <v>SRB</v>
          </cell>
          <cell r="J63">
            <v>180000</v>
          </cell>
          <cell r="K63" t="str">
            <v>oui</v>
          </cell>
          <cell r="Q63">
            <v>50400</v>
          </cell>
          <cell r="S63" t="str">
            <v>Aide classique</v>
          </cell>
        </row>
        <row r="64">
          <cell r="A64" t="str">
            <v>POL</v>
          </cell>
          <cell r="F64">
            <v>1</v>
          </cell>
          <cell r="H64" t="str">
            <v>SRB</v>
          </cell>
          <cell r="J64">
            <v>244000</v>
          </cell>
          <cell r="K64" t="str">
            <v>oui</v>
          </cell>
          <cell r="Q64">
            <v>122000</v>
          </cell>
          <cell r="S64" t="str">
            <v>Aide classique</v>
          </cell>
        </row>
        <row r="65">
          <cell r="A65" t="str">
            <v>POL</v>
          </cell>
          <cell r="F65">
            <v>1</v>
          </cell>
          <cell r="H65" t="str">
            <v>Annemasse Agglo</v>
          </cell>
          <cell r="J65">
            <v>100000</v>
          </cell>
          <cell r="K65" t="str">
            <v>oui</v>
          </cell>
          <cell r="Q65">
            <v>50000</v>
          </cell>
          <cell r="S65" t="str">
            <v>Aide classique</v>
          </cell>
        </row>
        <row r="66">
          <cell r="A66" t="str">
            <v>POL</v>
          </cell>
          <cell r="F66">
            <v>1</v>
          </cell>
          <cell r="H66" t="str">
            <v>Annemasse Agglo</v>
          </cell>
          <cell r="J66">
            <v>678000</v>
          </cell>
          <cell r="K66" t="str">
            <v>oui</v>
          </cell>
          <cell r="L66" t="str">
            <v>Défi  22_Déconnecter les eaux pluviales des réseaux unitaires</v>
          </cell>
          <cell r="Q66">
            <v>339000</v>
          </cell>
          <cell r="S66" t="str">
            <v>Aide classique</v>
          </cell>
        </row>
        <row r="67">
          <cell r="A67" t="str">
            <v>POL</v>
          </cell>
          <cell r="F67">
            <v>1</v>
          </cell>
          <cell r="H67" t="str">
            <v>Annemasse Agglo</v>
          </cell>
          <cell r="J67">
            <v>1521000</v>
          </cell>
          <cell r="K67" t="str">
            <v>oui</v>
          </cell>
          <cell r="L67" t="str">
            <v>Défi  22_Déconnecter les eaux pluviales des réseaux unitaires</v>
          </cell>
          <cell r="Q67">
            <v>760500</v>
          </cell>
          <cell r="S67" t="str">
            <v>Aide classique</v>
          </cell>
        </row>
        <row r="68">
          <cell r="A68" t="str">
            <v>POL</v>
          </cell>
          <cell r="F68">
            <v>1</v>
          </cell>
          <cell r="H68" t="str">
            <v>Annemasse Agglo</v>
          </cell>
          <cell r="J68">
            <v>243000</v>
          </cell>
          <cell r="K68" t="str">
            <v>oui</v>
          </cell>
          <cell r="L68" t="str">
            <v>Défi  22_Déconnecter les eaux pluviales des réseaux unitaires</v>
          </cell>
          <cell r="Q68">
            <v>121500</v>
          </cell>
          <cell r="S68" t="str">
            <v>Aide classique</v>
          </cell>
        </row>
        <row r="69">
          <cell r="A69" t="str">
            <v>POL</v>
          </cell>
          <cell r="F69">
            <v>1</v>
          </cell>
          <cell r="H69" t="str">
            <v>Annemasse Agglo</v>
          </cell>
          <cell r="J69">
            <v>209000</v>
          </cell>
          <cell r="K69" t="str">
            <v>oui</v>
          </cell>
          <cell r="L69" t="str">
            <v>Défi  22_Déconnecter les eaux pluviales des réseaux unitaires</v>
          </cell>
          <cell r="Q69">
            <v>104500</v>
          </cell>
          <cell r="S69" t="str">
            <v>Aide classique</v>
          </cell>
        </row>
        <row r="70">
          <cell r="A70" t="str">
            <v>POL</v>
          </cell>
          <cell r="F70">
            <v>1</v>
          </cell>
          <cell r="H70" t="str">
            <v>Annemasse Agglo</v>
          </cell>
          <cell r="J70">
            <v>954000</v>
          </cell>
          <cell r="K70" t="str">
            <v>oui</v>
          </cell>
          <cell r="L70" t="str">
            <v>Défi  22_Déconnecter les eaux pluviales des réseaux unitaires</v>
          </cell>
          <cell r="Q70">
            <v>477000</v>
          </cell>
          <cell r="S70" t="str">
            <v>Aide classique</v>
          </cell>
        </row>
        <row r="71">
          <cell r="A71" t="str">
            <v>POL</v>
          </cell>
          <cell r="F71">
            <v>1</v>
          </cell>
          <cell r="H71" t="str">
            <v>Annemasse Agglo</v>
          </cell>
          <cell r="J71">
            <v>1640000</v>
          </cell>
          <cell r="K71" t="str">
            <v>oui</v>
          </cell>
          <cell r="L71" t="str">
            <v>Défi  22_Déconnecter les eaux pluviales des réseaux unitaires</v>
          </cell>
          <cell r="Q71">
            <v>820000</v>
          </cell>
          <cell r="S71" t="str">
            <v>Aide classique</v>
          </cell>
        </row>
        <row r="72">
          <cell r="A72" t="str">
            <v>POL</v>
          </cell>
          <cell r="F72">
            <v>1</v>
          </cell>
          <cell r="H72" t="str">
            <v>CC du Genevois</v>
          </cell>
          <cell r="J72">
            <v>450000</v>
          </cell>
          <cell r="K72" t="str">
            <v>oui</v>
          </cell>
          <cell r="Q72">
            <v>225000</v>
          </cell>
          <cell r="S72" t="str">
            <v>Aide classique</v>
          </cell>
        </row>
        <row r="73">
          <cell r="A73" t="str">
            <v>POL</v>
          </cell>
          <cell r="F73">
            <v>1</v>
          </cell>
          <cell r="H73" t="str">
            <v>CC du Genevois</v>
          </cell>
          <cell r="J73">
            <v>600000</v>
          </cell>
          <cell r="K73" t="str">
            <v>non</v>
          </cell>
          <cell r="Q73">
            <v>300000</v>
          </cell>
          <cell r="S73" t="str">
            <v>Aide classique</v>
          </cell>
        </row>
        <row r="74">
          <cell r="A74" t="str">
            <v>POL</v>
          </cell>
          <cell r="F74">
            <v>1</v>
          </cell>
          <cell r="H74" t="str">
            <v>Passy</v>
          </cell>
          <cell r="J74">
            <v>250000</v>
          </cell>
          <cell r="K74" t="str">
            <v>non</v>
          </cell>
          <cell r="L74" t="str">
            <v>Défi  22_Déconnecter les eaux pluviales des réseaux unitaires</v>
          </cell>
          <cell r="Q74">
            <v>125000</v>
          </cell>
          <cell r="S74" t="str">
            <v>Aide classique</v>
          </cell>
        </row>
        <row r="75">
          <cell r="A75" t="str">
            <v>POL</v>
          </cell>
          <cell r="F75">
            <v>1</v>
          </cell>
          <cell r="H75" t="str">
            <v>Passy</v>
          </cell>
          <cell r="J75">
            <v>175000</v>
          </cell>
          <cell r="K75" t="str">
            <v>non</v>
          </cell>
          <cell r="L75" t="str">
            <v>Défi  22_Déconnecter les eaux pluviales des réseaux unitaires</v>
          </cell>
          <cell r="Q75">
            <v>87500</v>
          </cell>
          <cell r="S75" t="str">
            <v>Aide classique</v>
          </cell>
        </row>
        <row r="76">
          <cell r="A76" t="str">
            <v>POL</v>
          </cell>
          <cell r="F76">
            <v>1</v>
          </cell>
          <cell r="H76" t="str">
            <v>Scientrier</v>
          </cell>
          <cell r="J76">
            <v>100000</v>
          </cell>
          <cell r="K76" t="str">
            <v>non</v>
          </cell>
          <cell r="Q76">
            <v>50000</v>
          </cell>
          <cell r="S76" t="str">
            <v>Aide classique</v>
          </cell>
        </row>
        <row r="77">
          <cell r="A77" t="str">
            <v>POL</v>
          </cell>
          <cell r="F77">
            <v>1</v>
          </cell>
          <cell r="H77" t="str">
            <v>2CCAM</v>
          </cell>
          <cell r="J77">
            <v>40000</v>
          </cell>
          <cell r="K77" t="str">
            <v>non</v>
          </cell>
          <cell r="Q77">
            <v>20000</v>
          </cell>
          <cell r="S77" t="str">
            <v>Aide classique</v>
          </cell>
        </row>
        <row r="78">
          <cell r="A78" t="str">
            <v>POL</v>
          </cell>
          <cell r="F78">
            <v>1</v>
          </cell>
          <cell r="H78" t="str">
            <v>2CCAM</v>
          </cell>
          <cell r="J78">
            <v>35000</v>
          </cell>
          <cell r="K78" t="str">
            <v>non</v>
          </cell>
          <cell r="Q78">
            <v>17500</v>
          </cell>
          <cell r="S78" t="str">
            <v>Aide classique</v>
          </cell>
        </row>
        <row r="79">
          <cell r="A79" t="str">
            <v>POL</v>
          </cell>
          <cell r="F79">
            <v>1</v>
          </cell>
          <cell r="H79" t="str">
            <v>2CCAM</v>
          </cell>
          <cell r="J79">
            <v>40000</v>
          </cell>
          <cell r="K79" t="str">
            <v>non</v>
          </cell>
          <cell r="Q79">
            <v>20000</v>
          </cell>
          <cell r="S79" t="str">
            <v>Aide classique</v>
          </cell>
        </row>
        <row r="80">
          <cell r="A80" t="str">
            <v>POL</v>
          </cell>
          <cell r="F80">
            <v>1</v>
          </cell>
          <cell r="H80" t="str">
            <v>2CCAM</v>
          </cell>
          <cell r="J80">
            <v>40000</v>
          </cell>
          <cell r="K80" t="str">
            <v>non</v>
          </cell>
          <cell r="Q80">
            <v>20000</v>
          </cell>
          <cell r="S80" t="str">
            <v>Aide classique</v>
          </cell>
        </row>
        <row r="81">
          <cell r="A81" t="str">
            <v>POL</v>
          </cell>
          <cell r="F81">
            <v>1</v>
          </cell>
          <cell r="H81" t="str">
            <v>Annemasse Agglo</v>
          </cell>
          <cell r="J81">
            <v>150000</v>
          </cell>
          <cell r="K81" t="str">
            <v>non</v>
          </cell>
          <cell r="Q81">
            <v>75000</v>
          </cell>
          <cell r="S81" t="str">
            <v>Aide classique</v>
          </cell>
        </row>
        <row r="82">
          <cell r="A82" t="str">
            <v>POL</v>
          </cell>
          <cell r="F82">
            <v>1</v>
          </cell>
          <cell r="H82" t="str">
            <v>CC du Genevois</v>
          </cell>
          <cell r="J82">
            <v>200000</v>
          </cell>
          <cell r="K82" t="str">
            <v>oui</v>
          </cell>
          <cell r="Q82">
            <v>100000</v>
          </cell>
          <cell r="S82" t="str">
            <v>Aide classique</v>
          </cell>
        </row>
        <row r="83">
          <cell r="A83" t="str">
            <v>POL</v>
          </cell>
          <cell r="F83">
            <v>1</v>
          </cell>
          <cell r="H83" t="str">
            <v>CC du Genevois</v>
          </cell>
          <cell r="J83">
            <v>130000</v>
          </cell>
          <cell r="K83" t="str">
            <v>oui</v>
          </cell>
          <cell r="Q83">
            <v>65000</v>
          </cell>
          <cell r="S83" t="str">
            <v>Aide classique</v>
          </cell>
        </row>
        <row r="84">
          <cell r="A84" t="str">
            <v>POL</v>
          </cell>
          <cell r="F84">
            <v>1</v>
          </cell>
          <cell r="H84" t="str">
            <v>CCMG</v>
          </cell>
          <cell r="J84">
            <v>400000</v>
          </cell>
          <cell r="K84" t="str">
            <v>non</v>
          </cell>
          <cell r="Q84">
            <v>200000</v>
          </cell>
          <cell r="S84" t="str">
            <v>Aide classique</v>
          </cell>
        </row>
        <row r="85">
          <cell r="A85" t="str">
            <v>POL</v>
          </cell>
          <cell r="F85">
            <v>1</v>
          </cell>
          <cell r="H85" t="str">
            <v>CCPR</v>
          </cell>
          <cell r="J85">
            <v>200000</v>
          </cell>
          <cell r="Q85">
            <v>100000</v>
          </cell>
          <cell r="S85" t="str">
            <v>Aide classique</v>
          </cell>
        </row>
        <row r="86">
          <cell r="A86" t="str">
            <v>POL</v>
          </cell>
          <cell r="F86">
            <v>1</v>
          </cell>
          <cell r="H86" t="str">
            <v>Cluses</v>
          </cell>
          <cell r="J86">
            <v>100000</v>
          </cell>
          <cell r="K86" t="str">
            <v>non</v>
          </cell>
          <cell r="Q86">
            <v>50000</v>
          </cell>
          <cell r="S86" t="str">
            <v>Aide classique</v>
          </cell>
        </row>
        <row r="87">
          <cell r="A87" t="str">
            <v>POL</v>
          </cell>
          <cell r="F87">
            <v>1</v>
          </cell>
          <cell r="H87" t="str">
            <v>Passy</v>
          </cell>
          <cell r="J87">
            <v>100000</v>
          </cell>
          <cell r="K87" t="str">
            <v>non</v>
          </cell>
          <cell r="Q87">
            <v>50000</v>
          </cell>
          <cell r="S87" t="str">
            <v>Aide classique</v>
          </cell>
        </row>
        <row r="88">
          <cell r="A88" t="str">
            <v>POL</v>
          </cell>
          <cell r="F88">
            <v>1</v>
          </cell>
          <cell r="H88" t="str">
            <v>Passy</v>
          </cell>
          <cell r="J88">
            <v>60000</v>
          </cell>
          <cell r="K88" t="str">
            <v>non</v>
          </cell>
          <cell r="Q88">
            <v>30000</v>
          </cell>
          <cell r="S88" t="str">
            <v>Aide classique</v>
          </cell>
        </row>
        <row r="89">
          <cell r="A89" t="str">
            <v>POL</v>
          </cell>
          <cell r="F89">
            <v>1</v>
          </cell>
          <cell r="H89" t="str">
            <v>Saint-Gervais-les-Bains</v>
          </cell>
          <cell r="J89">
            <v>20000</v>
          </cell>
          <cell r="K89" t="str">
            <v>non</v>
          </cell>
          <cell r="Q89">
            <v>10000</v>
          </cell>
          <cell r="S89" t="str">
            <v>Aide classique</v>
          </cell>
        </row>
        <row r="90">
          <cell r="A90" t="str">
            <v>RES</v>
          </cell>
          <cell r="F90">
            <v>1</v>
          </cell>
          <cell r="H90" t="str">
            <v>Annemasse Agglo</v>
          </cell>
          <cell r="J90">
            <v>655000</v>
          </cell>
          <cell r="K90" t="str">
            <v>non</v>
          </cell>
          <cell r="Q90">
            <v>327500</v>
          </cell>
          <cell r="S90" t="str">
            <v>Aide spécifique</v>
          </cell>
        </row>
        <row r="91">
          <cell r="A91" t="str">
            <v>RES</v>
          </cell>
          <cell r="F91">
            <v>1</v>
          </cell>
          <cell r="H91" t="str">
            <v>Annemasse Agglo</v>
          </cell>
          <cell r="J91">
            <v>1900000</v>
          </cell>
          <cell r="K91" t="str">
            <v>non</v>
          </cell>
          <cell r="Q91">
            <v>132000</v>
          </cell>
          <cell r="S91" t="str">
            <v>Aide spécifique</v>
          </cell>
        </row>
        <row r="92">
          <cell r="A92" t="str">
            <v>RES</v>
          </cell>
          <cell r="F92">
            <v>1</v>
          </cell>
          <cell r="H92" t="str">
            <v>Annemasse Agglo</v>
          </cell>
          <cell r="J92">
            <v>1500000</v>
          </cell>
          <cell r="K92" t="str">
            <v>non</v>
          </cell>
          <cell r="Q92">
            <v>740500</v>
          </cell>
          <cell r="S92" t="str">
            <v>Aide spécifique</v>
          </cell>
        </row>
        <row r="93">
          <cell r="A93" t="str">
            <v>RES</v>
          </cell>
          <cell r="F93">
            <v>1</v>
          </cell>
          <cell r="H93" t="str">
            <v>CC du Genevois</v>
          </cell>
          <cell r="J93">
            <v>40000</v>
          </cell>
          <cell r="K93" t="str">
            <v>non</v>
          </cell>
          <cell r="Q93">
            <v>20000</v>
          </cell>
          <cell r="S93" t="str">
            <v>Aide spécifique</v>
          </cell>
        </row>
        <row r="94">
          <cell r="A94" t="str">
            <v>RES</v>
          </cell>
          <cell r="F94">
            <v>1</v>
          </cell>
          <cell r="H94" t="str">
            <v>CCPR</v>
          </cell>
          <cell r="J94">
            <v>281000</v>
          </cell>
          <cell r="K94" t="str">
            <v>non</v>
          </cell>
          <cell r="Q94">
            <v>140500</v>
          </cell>
          <cell r="S94" t="str">
            <v>Aide spécifique</v>
          </cell>
        </row>
        <row r="95">
          <cell r="A95" t="str">
            <v>RES</v>
          </cell>
          <cell r="F95">
            <v>1</v>
          </cell>
          <cell r="H95" t="str">
            <v>CCPR</v>
          </cell>
          <cell r="J95">
            <v>630000</v>
          </cell>
          <cell r="K95" t="str">
            <v>non</v>
          </cell>
          <cell r="Q95">
            <v>315000</v>
          </cell>
          <cell r="S95" t="str">
            <v>Aide spécifique</v>
          </cell>
        </row>
        <row r="96">
          <cell r="A96" t="str">
            <v>RES</v>
          </cell>
          <cell r="F96">
            <v>1</v>
          </cell>
          <cell r="H96" t="str">
            <v>CCPR</v>
          </cell>
          <cell r="J96">
            <v>95500</v>
          </cell>
          <cell r="K96" t="str">
            <v>non</v>
          </cell>
          <cell r="Q96">
            <v>47750</v>
          </cell>
          <cell r="S96" t="str">
            <v>Aide spécifique</v>
          </cell>
        </row>
        <row r="97">
          <cell r="A97" t="str">
            <v>RES</v>
          </cell>
          <cell r="F97">
            <v>1</v>
          </cell>
          <cell r="H97" t="str">
            <v>CCPR</v>
          </cell>
          <cell r="J97">
            <v>350000</v>
          </cell>
          <cell r="K97" t="str">
            <v>non</v>
          </cell>
          <cell r="Q97">
            <v>175000</v>
          </cell>
          <cell r="S97" t="str">
            <v>Aide spécifique</v>
          </cell>
        </row>
        <row r="98">
          <cell r="A98" t="str">
            <v>RES</v>
          </cell>
          <cell r="F98">
            <v>1</v>
          </cell>
          <cell r="H98" t="str">
            <v>O des Aravis</v>
          </cell>
          <cell r="J98">
            <v>2800000</v>
          </cell>
          <cell r="K98" t="str">
            <v>non</v>
          </cell>
          <cell r="Q98">
            <v>491800</v>
          </cell>
          <cell r="S98" t="str">
            <v>Aide spécifique</v>
          </cell>
        </row>
        <row r="99">
          <cell r="A99" t="str">
            <v>RES</v>
          </cell>
          <cell r="F99">
            <v>1</v>
          </cell>
          <cell r="H99" t="str">
            <v>O des Aravis</v>
          </cell>
          <cell r="J99">
            <v>70000</v>
          </cell>
          <cell r="K99" t="str">
            <v>non</v>
          </cell>
          <cell r="Q99">
            <v>35000</v>
          </cell>
          <cell r="S99" t="str">
            <v>Aide spécifique</v>
          </cell>
        </row>
        <row r="100">
          <cell r="A100" t="str">
            <v>RES</v>
          </cell>
          <cell r="F100">
            <v>1</v>
          </cell>
          <cell r="H100" t="str">
            <v>O des Aravis</v>
          </cell>
          <cell r="J100">
            <v>220000</v>
          </cell>
          <cell r="K100" t="str">
            <v>non</v>
          </cell>
          <cell r="Q100">
            <v>110000</v>
          </cell>
          <cell r="S100" t="str">
            <v>Aide spécifique</v>
          </cell>
        </row>
        <row r="101">
          <cell r="A101" t="str">
            <v>RES</v>
          </cell>
          <cell r="F101">
            <v>1</v>
          </cell>
          <cell r="H101" t="str">
            <v>REFG</v>
          </cell>
          <cell r="J101">
            <v>629000</v>
          </cell>
          <cell r="K101" t="str">
            <v>non</v>
          </cell>
          <cell r="Q101">
            <v>265200</v>
          </cell>
          <cell r="S101" t="str">
            <v>Aide spécifique</v>
          </cell>
        </row>
        <row r="102">
          <cell r="A102" t="str">
            <v>RES</v>
          </cell>
          <cell r="F102">
            <v>1</v>
          </cell>
          <cell r="H102" t="str">
            <v>REFG</v>
          </cell>
          <cell r="J102">
            <v>380000</v>
          </cell>
          <cell r="K102" t="str">
            <v>non</v>
          </cell>
          <cell r="Q102">
            <v>147600</v>
          </cell>
          <cell r="S102" t="str">
            <v>Aide spécifique</v>
          </cell>
        </row>
        <row r="103">
          <cell r="A103" t="str">
            <v>RES</v>
          </cell>
          <cell r="F103">
            <v>1</v>
          </cell>
          <cell r="H103" t="str">
            <v>REFG</v>
          </cell>
          <cell r="J103">
            <v>80000</v>
          </cell>
          <cell r="K103" t="str">
            <v>non</v>
          </cell>
          <cell r="Q103">
            <v>40000</v>
          </cell>
          <cell r="S103" t="str">
            <v>Aide spécifique</v>
          </cell>
        </row>
        <row r="104">
          <cell r="A104" t="str">
            <v>RES</v>
          </cell>
          <cell r="F104">
            <v>1</v>
          </cell>
          <cell r="H104" t="str">
            <v>REFG</v>
          </cell>
          <cell r="J104">
            <v>219000</v>
          </cell>
          <cell r="K104" t="str">
            <v>non</v>
          </cell>
          <cell r="Q104">
            <v>109500</v>
          </cell>
          <cell r="S104" t="str">
            <v>Aide spécifique</v>
          </cell>
        </row>
        <row r="105">
          <cell r="A105" t="str">
            <v>RES</v>
          </cell>
          <cell r="F105">
            <v>1</v>
          </cell>
          <cell r="H105" t="str">
            <v>SRB</v>
          </cell>
          <cell r="J105">
            <v>160000</v>
          </cell>
          <cell r="K105" t="str">
            <v>non</v>
          </cell>
          <cell r="Q105">
            <v>80000</v>
          </cell>
          <cell r="S105" t="str">
            <v>Aide spécifique</v>
          </cell>
        </row>
        <row r="106">
          <cell r="A106" t="str">
            <v>RES</v>
          </cell>
          <cell r="F106">
            <v>1</v>
          </cell>
          <cell r="H106" t="str">
            <v>SRB</v>
          </cell>
          <cell r="J106">
            <v>2600000</v>
          </cell>
          <cell r="K106" t="str">
            <v>non</v>
          </cell>
          <cell r="Q106">
            <v>1300000</v>
          </cell>
          <cell r="S106" t="str">
            <v>Aide classique</v>
          </cell>
        </row>
        <row r="107">
          <cell r="A107" t="str">
            <v>RES</v>
          </cell>
          <cell r="F107">
            <v>1</v>
          </cell>
          <cell r="H107" t="str">
            <v>SRB</v>
          </cell>
          <cell r="J107">
            <v>1718000</v>
          </cell>
          <cell r="K107" t="str">
            <v>non</v>
          </cell>
          <cell r="Q107">
            <v>859000</v>
          </cell>
          <cell r="S107" t="str">
            <v>Aide classique</v>
          </cell>
        </row>
        <row r="108">
          <cell r="A108" t="str">
            <v>RES</v>
          </cell>
          <cell r="F108">
            <v>1</v>
          </cell>
          <cell r="H108" t="str">
            <v>SRB</v>
          </cell>
          <cell r="J108">
            <v>505000</v>
          </cell>
          <cell r="K108" t="str">
            <v>non</v>
          </cell>
          <cell r="Q108">
            <v>252500</v>
          </cell>
          <cell r="S108" t="str">
            <v>Aide classique</v>
          </cell>
        </row>
        <row r="109">
          <cell r="A109" t="str">
            <v>RES</v>
          </cell>
          <cell r="F109">
            <v>1</v>
          </cell>
          <cell r="H109" t="str">
            <v>SRB</v>
          </cell>
          <cell r="J109">
            <v>275000</v>
          </cell>
          <cell r="K109" t="str">
            <v>non</v>
          </cell>
          <cell r="Q109">
            <v>137500</v>
          </cell>
          <cell r="S109" t="str">
            <v>Aide spécifique</v>
          </cell>
        </row>
        <row r="110">
          <cell r="A110" t="str">
            <v>RES</v>
          </cell>
          <cell r="F110">
            <v>1</v>
          </cell>
          <cell r="H110" t="str">
            <v>SRB</v>
          </cell>
          <cell r="J110">
            <v>250000</v>
          </cell>
          <cell r="K110" t="str">
            <v>non</v>
          </cell>
          <cell r="Q110">
            <v>216000</v>
          </cell>
          <cell r="S110" t="str">
            <v>Aide classique</v>
          </cell>
        </row>
        <row r="111">
          <cell r="A111" t="str">
            <v>RES</v>
          </cell>
          <cell r="F111">
            <v>1</v>
          </cell>
          <cell r="H111" t="str">
            <v>SRB</v>
          </cell>
          <cell r="J111">
            <v>120000</v>
          </cell>
          <cell r="K111" t="str">
            <v>non</v>
          </cell>
          <cell r="Q111">
            <v>48000</v>
          </cell>
          <cell r="S111" t="str">
            <v>Aide spécifique</v>
          </cell>
        </row>
        <row r="112">
          <cell r="A112" t="str">
            <v>RES</v>
          </cell>
          <cell r="F112">
            <v>1</v>
          </cell>
          <cell r="H112" t="str">
            <v>SRB</v>
          </cell>
          <cell r="J112">
            <v>115000</v>
          </cell>
          <cell r="K112" t="str">
            <v>non</v>
          </cell>
          <cell r="Q112">
            <v>57500</v>
          </cell>
          <cell r="S112" t="str">
            <v>Aide spécifique</v>
          </cell>
        </row>
        <row r="113">
          <cell r="A113" t="str">
            <v>RES</v>
          </cell>
          <cell r="F113">
            <v>1</v>
          </cell>
          <cell r="H113" t="str">
            <v>Annemasse Agglo</v>
          </cell>
          <cell r="J113">
            <v>60000</v>
          </cell>
          <cell r="K113" t="str">
            <v>non</v>
          </cell>
          <cell r="Q113">
            <v>30000</v>
          </cell>
          <cell r="S113" t="str">
            <v>Aide classique</v>
          </cell>
        </row>
        <row r="114">
          <cell r="A114" t="str">
            <v>RES</v>
          </cell>
          <cell r="F114">
            <v>1</v>
          </cell>
          <cell r="H114" t="str">
            <v>Annemasse Agglo</v>
          </cell>
          <cell r="J114">
            <v>60000</v>
          </cell>
          <cell r="K114" t="str">
            <v>non</v>
          </cell>
          <cell r="Q114">
            <v>30000</v>
          </cell>
          <cell r="S114" t="str">
            <v>Aide classique</v>
          </cell>
        </row>
        <row r="115">
          <cell r="A115" t="str">
            <v>RES</v>
          </cell>
          <cell r="F115">
            <v>1</v>
          </cell>
          <cell r="H115" t="str">
            <v>SM3A</v>
          </cell>
          <cell r="J115">
            <v>60000</v>
          </cell>
          <cell r="K115" t="str">
            <v>non</v>
          </cell>
          <cell r="Q115">
            <v>42000</v>
          </cell>
          <cell r="S115" t="str">
            <v>Aide classique</v>
          </cell>
        </row>
        <row r="116">
          <cell r="A116" t="str">
            <v>RES</v>
          </cell>
          <cell r="F116">
            <v>1</v>
          </cell>
          <cell r="H116" t="str">
            <v>SM3A</v>
          </cell>
          <cell r="J116">
            <v>60000</v>
          </cell>
          <cell r="K116" t="str">
            <v>non</v>
          </cell>
          <cell r="Q116">
            <v>42000</v>
          </cell>
          <cell r="S116" t="str">
            <v>Aide classique</v>
          </cell>
        </row>
        <row r="117">
          <cell r="A117" t="str">
            <v>RES</v>
          </cell>
          <cell r="F117">
            <v>1</v>
          </cell>
          <cell r="H117" t="str">
            <v>SRB</v>
          </cell>
          <cell r="J117">
            <v>70000</v>
          </cell>
          <cell r="K117" t="str">
            <v>non</v>
          </cell>
          <cell r="Q117">
            <v>49000</v>
          </cell>
          <cell r="S117" t="str">
            <v>Aide classique</v>
          </cell>
        </row>
        <row r="118">
          <cell r="A118" t="str">
            <v>RES</v>
          </cell>
          <cell r="F118">
            <v>1</v>
          </cell>
          <cell r="H118" t="str">
            <v>SRB</v>
          </cell>
          <cell r="J118">
            <v>70000</v>
          </cell>
          <cell r="K118" t="str">
            <v>non</v>
          </cell>
          <cell r="Q118">
            <v>49000</v>
          </cell>
          <cell r="S118" t="str">
            <v>Aide classique</v>
          </cell>
        </row>
        <row r="119">
          <cell r="A119" t="str">
            <v>RES</v>
          </cell>
          <cell r="F119">
            <v>1</v>
          </cell>
          <cell r="H119" t="str">
            <v>Annemasse Agglo</v>
          </cell>
          <cell r="J119">
            <v>200000</v>
          </cell>
          <cell r="K119" t="str">
            <v>oui</v>
          </cell>
          <cell r="Q119">
            <v>100000</v>
          </cell>
          <cell r="S119" t="str">
            <v>Aide classique</v>
          </cell>
        </row>
        <row r="120">
          <cell r="A120" t="str">
            <v>RES</v>
          </cell>
          <cell r="F120">
            <v>1</v>
          </cell>
          <cell r="H120" t="str">
            <v>Annemasse Agglo</v>
          </cell>
          <cell r="J120">
            <v>50000</v>
          </cell>
          <cell r="K120" t="str">
            <v>oui</v>
          </cell>
          <cell r="Q120">
            <v>25000</v>
          </cell>
          <cell r="S120" t="str">
            <v>Aide classique</v>
          </cell>
        </row>
        <row r="121">
          <cell r="A121" t="str">
            <v>RES</v>
          </cell>
          <cell r="F121">
            <v>1</v>
          </cell>
          <cell r="H121" t="str">
            <v>Annemasse Agglo</v>
          </cell>
          <cell r="J121">
            <v>50000</v>
          </cell>
          <cell r="K121" t="str">
            <v>oui</v>
          </cell>
          <cell r="Q121">
            <v>25000</v>
          </cell>
          <cell r="S121" t="str">
            <v>Aide classique</v>
          </cell>
        </row>
        <row r="122">
          <cell r="A122" t="str">
            <v>RES</v>
          </cell>
          <cell r="F122">
            <v>1</v>
          </cell>
          <cell r="H122" t="str">
            <v>Annemasse Agglo</v>
          </cell>
          <cell r="J122">
            <v>259695</v>
          </cell>
          <cell r="K122" t="str">
            <v>oui</v>
          </cell>
          <cell r="Q122">
            <v>72000</v>
          </cell>
          <cell r="S122" t="str">
            <v>Aide classique</v>
          </cell>
        </row>
        <row r="123">
          <cell r="A123" t="str">
            <v>RES</v>
          </cell>
          <cell r="F123">
            <v>1</v>
          </cell>
          <cell r="H123" t="str">
            <v>Annemasse Agglo</v>
          </cell>
          <cell r="J123">
            <v>441482</v>
          </cell>
          <cell r="K123" t="str">
            <v>oui</v>
          </cell>
          <cell r="Q123">
            <v>122400</v>
          </cell>
          <cell r="S123" t="str">
            <v>Aide classique</v>
          </cell>
        </row>
        <row r="124">
          <cell r="A124" t="str">
            <v>RES</v>
          </cell>
          <cell r="F124">
            <v>1</v>
          </cell>
          <cell r="H124" t="str">
            <v>Annemasse Agglo</v>
          </cell>
          <cell r="J124">
            <v>740996</v>
          </cell>
          <cell r="K124" t="str">
            <v>oui</v>
          </cell>
          <cell r="Q124">
            <v>205440</v>
          </cell>
          <cell r="S124" t="str">
            <v>Aide classique</v>
          </cell>
        </row>
        <row r="125">
          <cell r="A125" t="str">
            <v>RES</v>
          </cell>
          <cell r="F125">
            <v>1</v>
          </cell>
          <cell r="H125" t="str">
            <v>Annemasse Agglo</v>
          </cell>
          <cell r="J125">
            <v>528047</v>
          </cell>
          <cell r="K125" t="str">
            <v>oui</v>
          </cell>
          <cell r="Q125">
            <v>146400</v>
          </cell>
          <cell r="S125" t="str">
            <v>Aide classique</v>
          </cell>
        </row>
        <row r="126">
          <cell r="A126" t="str">
            <v>RES</v>
          </cell>
          <cell r="F126">
            <v>1</v>
          </cell>
          <cell r="H126" t="str">
            <v>Annemasse Agglo</v>
          </cell>
          <cell r="J126">
            <v>606821</v>
          </cell>
          <cell r="K126" t="str">
            <v>oui</v>
          </cell>
          <cell r="Q126">
            <v>168240</v>
          </cell>
          <cell r="S126" t="str">
            <v>Aide classique</v>
          </cell>
        </row>
        <row r="127">
          <cell r="A127" t="str">
            <v>RES</v>
          </cell>
          <cell r="F127">
            <v>1</v>
          </cell>
          <cell r="H127" t="str">
            <v>Annemasse Agglo</v>
          </cell>
          <cell r="J127">
            <v>239946</v>
          </cell>
          <cell r="K127" t="str">
            <v>oui</v>
          </cell>
          <cell r="Q127">
            <v>84000</v>
          </cell>
          <cell r="S127" t="str">
            <v>Aide classique</v>
          </cell>
        </row>
        <row r="128">
          <cell r="A128" t="str">
            <v>RES</v>
          </cell>
          <cell r="F128">
            <v>1</v>
          </cell>
          <cell r="H128" t="str">
            <v>Annemasse Agglo</v>
          </cell>
          <cell r="J128">
            <v>1200000</v>
          </cell>
          <cell r="K128" t="str">
            <v>oui</v>
          </cell>
          <cell r="Q128">
            <v>40320</v>
          </cell>
          <cell r="S128" t="str">
            <v>Aide classique</v>
          </cell>
        </row>
        <row r="129">
          <cell r="A129" t="str">
            <v>RES</v>
          </cell>
          <cell r="F129">
            <v>1</v>
          </cell>
          <cell r="H129" t="str">
            <v>Annemasse Agglo</v>
          </cell>
          <cell r="J129">
            <v>543628</v>
          </cell>
          <cell r="K129" t="str">
            <v>oui</v>
          </cell>
          <cell r="Q129">
            <v>150720</v>
          </cell>
          <cell r="S129" t="str">
            <v>Aide classique</v>
          </cell>
        </row>
        <row r="130">
          <cell r="A130" t="str">
            <v>RES</v>
          </cell>
          <cell r="F130">
            <v>1</v>
          </cell>
          <cell r="H130" t="str">
            <v>Annemasse Agglo</v>
          </cell>
          <cell r="J130">
            <v>138504</v>
          </cell>
          <cell r="K130" t="str">
            <v>oui</v>
          </cell>
          <cell r="Q130">
            <v>38400</v>
          </cell>
          <cell r="S130" t="str">
            <v>Aide classique</v>
          </cell>
        </row>
        <row r="131">
          <cell r="A131" t="str">
            <v>RES</v>
          </cell>
          <cell r="F131">
            <v>1</v>
          </cell>
          <cell r="H131" t="str">
            <v>Annemasse Agglo</v>
          </cell>
          <cell r="J131">
            <v>308502</v>
          </cell>
          <cell r="K131" t="str">
            <v>oui</v>
          </cell>
          <cell r="Q131">
            <v>108000</v>
          </cell>
          <cell r="S131" t="str">
            <v>Aide classique</v>
          </cell>
        </row>
        <row r="132">
          <cell r="A132" t="str">
            <v>RES</v>
          </cell>
          <cell r="F132">
            <v>1</v>
          </cell>
          <cell r="H132" t="str">
            <v>Annemasse Agglo</v>
          </cell>
          <cell r="J132">
            <v>119460</v>
          </cell>
          <cell r="K132" t="str">
            <v>oui</v>
          </cell>
          <cell r="Q132">
            <v>33120</v>
          </cell>
          <cell r="S132" t="str">
            <v>Aide classique</v>
          </cell>
        </row>
        <row r="133">
          <cell r="A133" t="str">
            <v>RES</v>
          </cell>
          <cell r="F133">
            <v>1</v>
          </cell>
          <cell r="H133" t="str">
            <v>Annemasse Agglo</v>
          </cell>
          <cell r="J133">
            <v>205668</v>
          </cell>
          <cell r="K133" t="str">
            <v>oui</v>
          </cell>
          <cell r="Q133">
            <v>72000</v>
          </cell>
          <cell r="S133" t="str">
            <v>Aide classique</v>
          </cell>
        </row>
        <row r="134">
          <cell r="A134" t="str">
            <v>RES</v>
          </cell>
          <cell r="F134">
            <v>1</v>
          </cell>
          <cell r="H134" t="str">
            <v>Annemasse Agglo</v>
          </cell>
          <cell r="J134">
            <v>363347</v>
          </cell>
          <cell r="K134" t="str">
            <v>oui</v>
          </cell>
          <cell r="Q134">
            <v>127200</v>
          </cell>
          <cell r="S134" t="str">
            <v>Aide classique</v>
          </cell>
        </row>
        <row r="135">
          <cell r="A135" t="str">
            <v>RES</v>
          </cell>
          <cell r="F135">
            <v>1</v>
          </cell>
          <cell r="H135" t="str">
            <v>Annemasse Agglo</v>
          </cell>
          <cell r="J135">
            <v>171390</v>
          </cell>
          <cell r="K135" t="str">
            <v>oui</v>
          </cell>
          <cell r="Q135">
            <v>60000</v>
          </cell>
          <cell r="S135" t="str">
            <v>Aide classique</v>
          </cell>
        </row>
        <row r="136">
          <cell r="A136" t="str">
            <v>RES</v>
          </cell>
          <cell r="F136">
            <v>1</v>
          </cell>
          <cell r="H136" t="str">
            <v>Annemasse Agglo</v>
          </cell>
          <cell r="J136">
            <v>1211910</v>
          </cell>
          <cell r="K136" t="str">
            <v>oui</v>
          </cell>
          <cell r="Q136">
            <v>336000</v>
          </cell>
          <cell r="S136" t="str">
            <v>Aide classique</v>
          </cell>
        </row>
        <row r="137">
          <cell r="A137" t="str">
            <v>RES</v>
          </cell>
          <cell r="F137">
            <v>1</v>
          </cell>
          <cell r="H137" t="str">
            <v>Annemasse Agglo</v>
          </cell>
          <cell r="J137">
            <v>527881</v>
          </cell>
          <cell r="K137" t="str">
            <v>oui</v>
          </cell>
          <cell r="Q137">
            <v>184800</v>
          </cell>
          <cell r="S137" t="str">
            <v>Aide classique</v>
          </cell>
        </row>
        <row r="138">
          <cell r="A138" t="str">
            <v>RES</v>
          </cell>
          <cell r="F138">
            <v>1</v>
          </cell>
          <cell r="H138" t="str">
            <v>Saint-Gervais-les-Bains</v>
          </cell>
          <cell r="J138">
            <v>40000</v>
          </cell>
          <cell r="K138" t="str">
            <v>non</v>
          </cell>
          <cell r="Q138">
            <v>20000</v>
          </cell>
          <cell r="S138" t="str">
            <v>Aide classique</v>
          </cell>
        </row>
        <row r="139">
          <cell r="A139" t="str">
            <v>RES</v>
          </cell>
          <cell r="F139">
            <v>1</v>
          </cell>
          <cell r="H139" t="str">
            <v>CC du Genevois</v>
          </cell>
          <cell r="J139">
            <v>200000</v>
          </cell>
          <cell r="K139" t="str">
            <v>non</v>
          </cell>
          <cell r="Q139">
            <v>100000</v>
          </cell>
          <cell r="S139" t="str">
            <v>Aide classique</v>
          </cell>
        </row>
        <row r="140">
          <cell r="A140" t="str">
            <v>RES</v>
          </cell>
          <cell r="F140">
            <v>1</v>
          </cell>
          <cell r="H140" t="str">
            <v>CCPR</v>
          </cell>
          <cell r="J140">
            <v>80000</v>
          </cell>
          <cell r="K140" t="str">
            <v>non</v>
          </cell>
          <cell r="Q140">
            <v>40000</v>
          </cell>
          <cell r="S140" t="str">
            <v>Aide classique</v>
          </cell>
        </row>
        <row r="141">
          <cell r="A141" t="str">
            <v>RES</v>
          </cell>
          <cell r="F141">
            <v>1</v>
          </cell>
          <cell r="H141" t="str">
            <v>Mont-Saxonnex</v>
          </cell>
          <cell r="J141">
            <v>74150</v>
          </cell>
          <cell r="K141" t="str">
            <v>non</v>
          </cell>
          <cell r="Q141">
            <v>51905</v>
          </cell>
          <cell r="S141" t="str">
            <v>Aide classique</v>
          </cell>
        </row>
        <row r="142">
          <cell r="A142" t="str">
            <v>RES</v>
          </cell>
          <cell r="F142">
            <v>1</v>
          </cell>
          <cell r="H142" t="str">
            <v>REFG</v>
          </cell>
          <cell r="J142">
            <v>432000</v>
          </cell>
          <cell r="K142" t="str">
            <v>non</v>
          </cell>
          <cell r="Q142">
            <v>302400</v>
          </cell>
          <cell r="S142" t="str">
            <v>Aide classique</v>
          </cell>
        </row>
        <row r="143">
          <cell r="A143" t="str">
            <v>RES</v>
          </cell>
          <cell r="F143">
            <v>1</v>
          </cell>
          <cell r="H143" t="str">
            <v>SM3A</v>
          </cell>
          <cell r="J143">
            <v>576000</v>
          </cell>
          <cell r="K143" t="str">
            <v>non</v>
          </cell>
          <cell r="Q143">
            <v>403200</v>
          </cell>
          <cell r="S143" t="str">
            <v>Aide classique</v>
          </cell>
        </row>
        <row r="144">
          <cell r="A144" t="str">
            <v>RES</v>
          </cell>
          <cell r="F144">
            <v>1</v>
          </cell>
          <cell r="H144" t="str">
            <v>SM3A</v>
          </cell>
          <cell r="J144">
            <v>240000</v>
          </cell>
          <cell r="K144" t="str">
            <v>non</v>
          </cell>
          <cell r="L144" t="str">
            <v>Défi 9_Cible PTGE</v>
          </cell>
          <cell r="Q144">
            <v>168000</v>
          </cell>
          <cell r="S144" t="str">
            <v>Aide classique</v>
          </cell>
        </row>
        <row r="145">
          <cell r="A145" t="str">
            <v>RES</v>
          </cell>
          <cell r="F145">
            <v>1</v>
          </cell>
          <cell r="H145" t="str">
            <v>SRB</v>
          </cell>
          <cell r="J145">
            <v>10000</v>
          </cell>
          <cell r="K145" t="str">
            <v>oui</v>
          </cell>
          <cell r="Q145">
            <v>7000</v>
          </cell>
          <cell r="S145" t="str">
            <v>Aide classique</v>
          </cell>
        </row>
        <row r="146">
          <cell r="A146" t="str">
            <v>RES</v>
          </cell>
          <cell r="F146">
            <v>1</v>
          </cell>
          <cell r="H146" t="str">
            <v>SRB</v>
          </cell>
          <cell r="J146">
            <v>30000</v>
          </cell>
          <cell r="K146" t="str">
            <v>oui</v>
          </cell>
          <cell r="Q146">
            <v>21000</v>
          </cell>
          <cell r="S146" t="str">
            <v>Aide classique</v>
          </cell>
        </row>
        <row r="147">
          <cell r="A147" t="str">
            <v>RES</v>
          </cell>
          <cell r="F147">
            <v>1</v>
          </cell>
          <cell r="H147" t="str">
            <v>SRB</v>
          </cell>
          <cell r="J147">
            <v>30000</v>
          </cell>
          <cell r="K147" t="str">
            <v>non</v>
          </cell>
          <cell r="Q147">
            <v>15000</v>
          </cell>
          <cell r="S147" t="str">
            <v>Aide spécifique</v>
          </cell>
        </row>
        <row r="148">
          <cell r="A148" t="str">
            <v>RES</v>
          </cell>
          <cell r="F148">
            <v>1</v>
          </cell>
          <cell r="H148" t="str">
            <v>CCMG</v>
          </cell>
          <cell r="J148">
            <v>400000</v>
          </cell>
          <cell r="K148" t="str">
            <v>non</v>
          </cell>
          <cell r="Q148">
            <v>200000</v>
          </cell>
          <cell r="S148" t="str">
            <v>Aide classique</v>
          </cell>
        </row>
        <row r="149">
          <cell r="A149" t="str">
            <v>RES</v>
          </cell>
          <cell r="F149">
            <v>1</v>
          </cell>
          <cell r="H149" t="str">
            <v>Cluses</v>
          </cell>
          <cell r="J149">
            <v>70000</v>
          </cell>
          <cell r="K149" t="str">
            <v>non</v>
          </cell>
          <cell r="Q149">
            <v>35000</v>
          </cell>
          <cell r="S149" t="str">
            <v>Aide classique</v>
          </cell>
        </row>
        <row r="150">
          <cell r="A150" t="str">
            <v>RES</v>
          </cell>
          <cell r="F150">
            <v>1</v>
          </cell>
          <cell r="H150" t="str">
            <v>Marnaz</v>
          </cell>
          <cell r="J150">
            <v>114200</v>
          </cell>
          <cell r="K150" t="str">
            <v>non</v>
          </cell>
          <cell r="Q150">
            <v>57100</v>
          </cell>
          <cell r="S150" t="str">
            <v>Aide classique</v>
          </cell>
        </row>
        <row r="151">
          <cell r="A151" t="str">
            <v>RES</v>
          </cell>
          <cell r="F151">
            <v>1</v>
          </cell>
          <cell r="H151" t="str">
            <v>Passy</v>
          </cell>
          <cell r="J151">
            <v>40000</v>
          </cell>
          <cell r="K151" t="str">
            <v>non</v>
          </cell>
          <cell r="Q151">
            <v>20000</v>
          </cell>
          <cell r="S151" t="str">
            <v>Aide classique</v>
          </cell>
        </row>
        <row r="152">
          <cell r="A152" t="str">
            <v>RES</v>
          </cell>
          <cell r="F152">
            <v>1</v>
          </cell>
          <cell r="H152" t="str">
            <v>Passy</v>
          </cell>
          <cell r="J152">
            <v>30000</v>
          </cell>
          <cell r="K152" t="str">
            <v>non</v>
          </cell>
          <cell r="Q152">
            <v>15000</v>
          </cell>
          <cell r="S152" t="str">
            <v>Aide classique</v>
          </cell>
        </row>
        <row r="153">
          <cell r="A153" t="str">
            <v>RES</v>
          </cell>
          <cell r="F153">
            <v>1</v>
          </cell>
          <cell r="H153" t="str">
            <v>SIAE</v>
          </cell>
          <cell r="J153">
            <v>10500</v>
          </cell>
          <cell r="K153" t="str">
            <v>non</v>
          </cell>
          <cell r="Q153">
            <v>5250</v>
          </cell>
          <cell r="S153" t="str">
            <v>Aide classique</v>
          </cell>
        </row>
        <row r="154">
          <cell r="A154" t="str">
            <v>TSV</v>
          </cell>
          <cell r="F154">
            <v>1</v>
          </cell>
          <cell r="H154" t="str">
            <v>SM3A</v>
          </cell>
          <cell r="J154">
            <v>120000</v>
          </cell>
          <cell r="K154" t="str">
            <v>non</v>
          </cell>
          <cell r="Q154">
            <v>84000</v>
          </cell>
          <cell r="S154" t="str">
            <v>Aide classique</v>
          </cell>
        </row>
        <row r="155">
          <cell r="A155" t="str">
            <v>TSV</v>
          </cell>
          <cell r="F155">
            <v>1</v>
          </cell>
          <cell r="H155" t="str">
            <v>SM3A</v>
          </cell>
          <cell r="J155">
            <v>120000</v>
          </cell>
          <cell r="K155" t="str">
            <v>non</v>
          </cell>
          <cell r="Q155">
            <v>84000</v>
          </cell>
          <cell r="S155" t="str">
            <v>Aide classique</v>
          </cell>
        </row>
        <row r="156">
          <cell r="Q156">
            <v>0</v>
          </cell>
        </row>
        <row r="157">
          <cell r="Q157">
            <v>0</v>
          </cell>
        </row>
        <row r="158">
          <cell r="Q158">
            <v>0</v>
          </cell>
        </row>
        <row r="159">
          <cell r="Q15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3">
          <cell r="J3" t="str">
            <v>Aide classique</v>
          </cell>
        </row>
        <row r="4">
          <cell r="J4" t="str">
            <v>Aide spécifique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0847-7C93-4138-BB7C-91F341DFFAD1}">
  <sheetPr>
    <pageSetUpPr fitToPage="1"/>
  </sheetPr>
  <dimension ref="A1:AI179"/>
  <sheetViews>
    <sheetView tabSelected="1" zoomScale="90" zoomScaleNormal="90" zoomScalePageLayoutView="7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G11" sqref="G11"/>
    </sheetView>
  </sheetViews>
  <sheetFormatPr baseColWidth="10" defaultColWidth="11.42578125" defaultRowHeight="15" x14ac:dyDescent="0.25"/>
  <cols>
    <col min="1" max="1" width="5.7109375" style="2" customWidth="1"/>
    <col min="2" max="2" width="7.7109375" style="2" customWidth="1"/>
    <col min="3" max="3" width="6.7109375" style="2" customWidth="1"/>
    <col min="4" max="4" width="8.140625" style="2" customWidth="1"/>
    <col min="5" max="5" width="11" style="2" customWidth="1"/>
    <col min="6" max="6" width="4.42578125" style="2" bestFit="1" customWidth="1"/>
    <col min="7" max="7" width="53.7109375" style="4" bestFit="1" customWidth="1"/>
    <col min="8" max="8" width="27" style="4" customWidth="1"/>
    <col min="9" max="9" width="16.85546875" style="5" customWidth="1"/>
    <col min="10" max="10" width="17.85546875" style="149" bestFit="1" customWidth="1"/>
    <col min="11" max="11" width="8.140625" style="2" customWidth="1"/>
    <col min="12" max="12" width="20.5703125" style="6" customWidth="1"/>
    <col min="13" max="13" width="11.140625" style="7" customWidth="1"/>
    <col min="14" max="14" width="11" style="2" customWidth="1"/>
    <col min="15" max="15" width="8.28515625" style="150" bestFit="1" customWidth="1"/>
    <col min="16" max="16" width="15.5703125" style="156" customWidth="1"/>
    <col min="17" max="17" width="15.5703125" style="157" customWidth="1"/>
    <col min="18" max="18" width="8.28515625" style="158" bestFit="1" customWidth="1"/>
    <col min="19" max="19" width="14.140625" style="159" customWidth="1"/>
    <col min="20" max="20" width="10" style="150" customWidth="1"/>
    <col min="21" max="21" width="15.28515625" style="153" customWidth="1"/>
    <col min="22" max="22" width="10" style="150" customWidth="1"/>
    <col min="23" max="23" width="12.7109375" style="153" customWidth="1"/>
    <col min="24" max="24" width="10.5703125" style="150" customWidth="1"/>
    <col min="25" max="25" width="13.28515625" style="153" customWidth="1"/>
    <col min="26" max="26" width="12" style="150" customWidth="1"/>
    <col min="27" max="27" width="15.7109375" style="153" customWidth="1"/>
    <col min="28" max="28" width="9" style="150" customWidth="1"/>
    <col min="29" max="29" width="17.28515625" style="153" customWidth="1"/>
    <col min="30" max="30" width="8.5703125" style="150" customWidth="1"/>
    <col min="31" max="31" width="18.28515625" style="153" customWidth="1"/>
    <col min="32" max="32" width="48.5703125" style="8" customWidth="1"/>
    <col min="33" max="33" width="12.85546875" style="9" bestFit="1" customWidth="1"/>
    <col min="34" max="34" width="13.140625" style="2" customWidth="1"/>
    <col min="35" max="35" width="11.42578125" style="4" customWidth="1"/>
    <col min="36" max="16384" width="11.42578125" style="4"/>
  </cols>
  <sheetData>
    <row r="1" spans="1:35" ht="15.75" x14ac:dyDescent="0.25">
      <c r="A1" s="1" t="s">
        <v>0</v>
      </c>
      <c r="C1" s="3"/>
      <c r="G1" s="2"/>
      <c r="I1" s="4"/>
      <c r="J1" s="5"/>
      <c r="O1" s="267" t="s">
        <v>1</v>
      </c>
      <c r="P1" s="267"/>
      <c r="Q1" s="267"/>
      <c r="R1" s="267"/>
      <c r="S1" s="267"/>
      <c r="T1" s="268" t="s">
        <v>2</v>
      </c>
      <c r="U1" s="268"/>
      <c r="V1" s="269" t="s">
        <v>3</v>
      </c>
      <c r="W1" s="269"/>
      <c r="X1" s="270" t="s">
        <v>4</v>
      </c>
      <c r="Y1" s="270"/>
      <c r="Z1" s="271" t="s">
        <v>5</v>
      </c>
      <c r="AA1" s="271"/>
      <c r="AB1" s="272" t="s">
        <v>6</v>
      </c>
      <c r="AC1" s="272"/>
      <c r="AD1" s="266" t="s">
        <v>7</v>
      </c>
      <c r="AE1" s="266"/>
    </row>
    <row r="2" spans="1:35" s="31" customFormat="1" ht="48" x14ac:dyDescent="0.25">
      <c r="A2" s="10" t="s">
        <v>8</v>
      </c>
      <c r="B2" s="10" t="s">
        <v>9</v>
      </c>
      <c r="C2" s="10" t="s">
        <v>10</v>
      </c>
      <c r="D2" s="10" t="s">
        <v>11</v>
      </c>
      <c r="E2" s="10" t="s">
        <v>12</v>
      </c>
      <c r="F2" s="10" t="s">
        <v>13</v>
      </c>
      <c r="G2" s="10" t="s">
        <v>14</v>
      </c>
      <c r="H2" s="10" t="s">
        <v>15</v>
      </c>
      <c r="I2" s="11" t="s">
        <v>16</v>
      </c>
      <c r="J2" s="12" t="s">
        <v>17</v>
      </c>
      <c r="K2" s="10" t="s">
        <v>18</v>
      </c>
      <c r="L2" s="10" t="s">
        <v>19</v>
      </c>
      <c r="M2" s="13" t="s">
        <v>20</v>
      </c>
      <c r="N2" s="10" t="s">
        <v>21</v>
      </c>
      <c r="O2" s="14" t="s">
        <v>22</v>
      </c>
      <c r="P2" s="15" t="s">
        <v>23</v>
      </c>
      <c r="Q2" s="16" t="s">
        <v>24</v>
      </c>
      <c r="R2" s="17" t="s">
        <v>25</v>
      </c>
      <c r="S2" s="18" t="s">
        <v>26</v>
      </c>
      <c r="T2" s="19" t="s">
        <v>27</v>
      </c>
      <c r="U2" s="20" t="s">
        <v>24</v>
      </c>
      <c r="V2" s="21" t="s">
        <v>27</v>
      </c>
      <c r="W2" s="22" t="s">
        <v>24</v>
      </c>
      <c r="X2" s="23" t="s">
        <v>27</v>
      </c>
      <c r="Y2" s="23" t="s">
        <v>24</v>
      </c>
      <c r="Z2" s="24" t="s">
        <v>27</v>
      </c>
      <c r="AA2" s="24" t="s">
        <v>24</v>
      </c>
      <c r="AB2" s="25" t="s">
        <v>27</v>
      </c>
      <c r="AC2" s="25" t="s">
        <v>24</v>
      </c>
      <c r="AD2" s="26" t="s">
        <v>27</v>
      </c>
      <c r="AE2" s="26" t="s">
        <v>28</v>
      </c>
      <c r="AF2" s="27" t="s">
        <v>29</v>
      </c>
      <c r="AG2" s="28" t="s">
        <v>30</v>
      </c>
      <c r="AH2" s="29" t="s">
        <v>31</v>
      </c>
      <c r="AI2" s="30" t="s">
        <v>32</v>
      </c>
    </row>
    <row r="3" spans="1:35" ht="30" x14ac:dyDescent="0.25">
      <c r="A3" s="32" t="s">
        <v>33</v>
      </c>
      <c r="B3" s="32" t="s">
        <v>34</v>
      </c>
      <c r="C3" s="32">
        <v>1</v>
      </c>
      <c r="D3" s="32" t="s">
        <v>35</v>
      </c>
      <c r="E3" s="33" t="str">
        <f t="shared" ref="E3:E59" si="0">CONCATENATE(B3,"-",C3,D3)</f>
        <v>ANIM-1a</v>
      </c>
      <c r="F3" s="33">
        <v>1</v>
      </c>
      <c r="G3" s="34" t="s">
        <v>36</v>
      </c>
      <c r="H3" s="35" t="s">
        <v>37</v>
      </c>
      <c r="I3" s="33">
        <v>2026</v>
      </c>
      <c r="J3" s="36">
        <v>50000</v>
      </c>
      <c r="K3" s="37" t="s">
        <v>38</v>
      </c>
      <c r="L3" s="34"/>
      <c r="M3" s="38">
        <v>0.5</v>
      </c>
      <c r="N3" s="32" t="s">
        <v>39</v>
      </c>
      <c r="O3" s="39">
        <v>0.7</v>
      </c>
      <c r="P3" s="40">
        <v>50000</v>
      </c>
      <c r="Q3" s="41">
        <f>P3*O3</f>
        <v>35000</v>
      </c>
      <c r="R3" s="42">
        <v>29</v>
      </c>
      <c r="S3" s="43" t="s">
        <v>40</v>
      </c>
      <c r="T3" s="44"/>
      <c r="U3" s="45">
        <f>J3*T3</f>
        <v>0</v>
      </c>
      <c r="V3" s="44"/>
      <c r="W3" s="45">
        <f>J3*V3</f>
        <v>0</v>
      </c>
      <c r="X3" s="44"/>
      <c r="Y3" s="45">
        <f>J3*X3</f>
        <v>0</v>
      </c>
      <c r="Z3" s="44">
        <f>AA3/J3</f>
        <v>0.7</v>
      </c>
      <c r="AA3" s="45">
        <f>Q3+U3+W3+Y3</f>
        <v>35000</v>
      </c>
      <c r="AB3" s="44"/>
      <c r="AC3" s="45">
        <f>J3*AB3</f>
        <v>0</v>
      </c>
      <c r="AD3" s="44">
        <f>AE3/J3</f>
        <v>0.3</v>
      </c>
      <c r="AE3" s="45">
        <f>J3-AA3-AC3</f>
        <v>15000</v>
      </c>
      <c r="AF3" s="46" t="s">
        <v>41</v>
      </c>
      <c r="AG3" s="47"/>
      <c r="AH3" s="48" t="s">
        <v>42</v>
      </c>
      <c r="AI3" s="49"/>
    </row>
    <row r="4" spans="1:35" ht="30" x14ac:dyDescent="0.25">
      <c r="A4" s="32" t="s">
        <v>33</v>
      </c>
      <c r="B4" s="32" t="s">
        <v>34</v>
      </c>
      <c r="C4" s="32">
        <v>1</v>
      </c>
      <c r="D4" s="32" t="s">
        <v>43</v>
      </c>
      <c r="E4" s="33" t="str">
        <f t="shared" si="0"/>
        <v>ANIM-1b</v>
      </c>
      <c r="F4" s="33">
        <v>1</v>
      </c>
      <c r="G4" s="34" t="s">
        <v>36</v>
      </c>
      <c r="H4" s="35" t="s">
        <v>37</v>
      </c>
      <c r="I4" s="33">
        <v>2027</v>
      </c>
      <c r="J4" s="36">
        <v>50000</v>
      </c>
      <c r="K4" s="37" t="s">
        <v>38</v>
      </c>
      <c r="L4" s="34"/>
      <c r="M4" s="38">
        <v>0.5</v>
      </c>
      <c r="N4" s="32" t="s">
        <v>39</v>
      </c>
      <c r="O4" s="39">
        <v>0.7</v>
      </c>
      <c r="P4" s="40">
        <v>50000</v>
      </c>
      <c r="Q4" s="41">
        <f>P4*O4</f>
        <v>35000</v>
      </c>
      <c r="R4" s="42">
        <v>29</v>
      </c>
      <c r="S4" s="43" t="s">
        <v>40</v>
      </c>
      <c r="T4" s="44"/>
      <c r="U4" s="45">
        <f>J4*T4</f>
        <v>0</v>
      </c>
      <c r="V4" s="44"/>
      <c r="W4" s="45">
        <f>J4*V4</f>
        <v>0</v>
      </c>
      <c r="X4" s="44"/>
      <c r="Y4" s="45">
        <f>J4*X4</f>
        <v>0</v>
      </c>
      <c r="Z4" s="44">
        <f>AA4/J4</f>
        <v>0.7</v>
      </c>
      <c r="AA4" s="45">
        <f>Q4+U4+W4+Y4</f>
        <v>35000</v>
      </c>
      <c r="AB4" s="44"/>
      <c r="AC4" s="45">
        <f>J4*AB4</f>
        <v>0</v>
      </c>
      <c r="AD4" s="44">
        <f>AE4/J4</f>
        <v>0.3</v>
      </c>
      <c r="AE4" s="45">
        <f>J4-AA4-AC4</f>
        <v>15000</v>
      </c>
      <c r="AF4" s="46" t="s">
        <v>41</v>
      </c>
      <c r="AG4" s="47"/>
      <c r="AH4" s="48" t="s">
        <v>42</v>
      </c>
      <c r="AI4" s="50"/>
    </row>
    <row r="5" spans="1:35" x14ac:dyDescent="0.25">
      <c r="A5" s="32" t="s">
        <v>33</v>
      </c>
      <c r="B5" s="51" t="s">
        <v>34</v>
      </c>
      <c r="C5" s="51">
        <v>2</v>
      </c>
      <c r="D5" s="51"/>
      <c r="E5" s="52" t="str">
        <f t="shared" si="0"/>
        <v>ANIM-2</v>
      </c>
      <c r="F5" s="33">
        <v>1</v>
      </c>
      <c r="G5" s="53" t="s">
        <v>44</v>
      </c>
      <c r="H5" s="53" t="s">
        <v>45</v>
      </c>
      <c r="I5" s="52">
        <v>2026</v>
      </c>
      <c r="J5" s="54">
        <v>560000</v>
      </c>
      <c r="K5" s="55" t="s">
        <v>38</v>
      </c>
      <c r="L5" s="56"/>
      <c r="M5" s="57"/>
      <c r="N5" s="58"/>
      <c r="O5" s="59">
        <v>0.7</v>
      </c>
      <c r="P5" s="60">
        <f>J5</f>
        <v>560000</v>
      </c>
      <c r="Q5" s="61">
        <f>P5*0.7</f>
        <v>392000</v>
      </c>
      <c r="R5" s="42">
        <v>24</v>
      </c>
      <c r="S5" s="43" t="s">
        <v>40</v>
      </c>
      <c r="T5" s="62"/>
      <c r="U5" s="63"/>
      <c r="V5" s="62"/>
      <c r="W5" s="63"/>
      <c r="X5" s="62"/>
      <c r="Y5" s="63"/>
      <c r="Z5" s="44"/>
      <c r="AA5" s="63"/>
      <c r="AB5" s="62"/>
      <c r="AC5" s="63"/>
      <c r="AD5" s="62"/>
      <c r="AE5" s="63"/>
      <c r="AF5" s="34"/>
      <c r="AG5" s="64"/>
      <c r="AH5" s="48" t="s">
        <v>42</v>
      </c>
      <c r="AI5" s="50"/>
    </row>
    <row r="6" spans="1:35" x14ac:dyDescent="0.25">
      <c r="A6" s="32" t="s">
        <v>33</v>
      </c>
      <c r="B6" s="51" t="s">
        <v>34</v>
      </c>
      <c r="C6" s="51">
        <v>2</v>
      </c>
      <c r="D6" s="51"/>
      <c r="E6" s="52" t="str">
        <f t="shared" si="0"/>
        <v>ANIM-2</v>
      </c>
      <c r="F6" s="33">
        <v>1</v>
      </c>
      <c r="G6" s="53" t="s">
        <v>46</v>
      </c>
      <c r="H6" s="53" t="s">
        <v>45</v>
      </c>
      <c r="I6" s="52">
        <v>2027</v>
      </c>
      <c r="J6" s="54">
        <v>560000</v>
      </c>
      <c r="K6" s="55" t="s">
        <v>38</v>
      </c>
      <c r="L6" s="56"/>
      <c r="M6" s="57"/>
      <c r="N6" s="58"/>
      <c r="O6" s="59">
        <v>0.7</v>
      </c>
      <c r="P6" s="60">
        <f>J6</f>
        <v>560000</v>
      </c>
      <c r="Q6" s="61">
        <f>P6*0.7</f>
        <v>392000</v>
      </c>
      <c r="R6" s="42">
        <v>24</v>
      </c>
      <c r="S6" s="43" t="s">
        <v>40</v>
      </c>
      <c r="T6" s="62"/>
      <c r="U6" s="63"/>
      <c r="V6" s="62"/>
      <c r="W6" s="63"/>
      <c r="X6" s="62"/>
      <c r="Y6" s="63"/>
      <c r="Z6" s="44"/>
      <c r="AA6" s="63"/>
      <c r="AB6" s="62"/>
      <c r="AC6" s="63"/>
      <c r="AD6" s="62"/>
      <c r="AE6" s="63"/>
      <c r="AF6" s="34"/>
      <c r="AG6" s="64"/>
      <c r="AH6" s="48" t="s">
        <v>42</v>
      </c>
      <c r="AI6" s="50"/>
    </row>
    <row r="7" spans="1:35" ht="30" x14ac:dyDescent="0.25">
      <c r="A7" s="32" t="s">
        <v>33</v>
      </c>
      <c r="B7" s="51" t="s">
        <v>47</v>
      </c>
      <c r="C7" s="51">
        <v>1</v>
      </c>
      <c r="D7" s="51"/>
      <c r="E7" s="52" t="str">
        <f t="shared" si="0"/>
        <v>COM-1</v>
      </c>
      <c r="F7" s="33">
        <v>1</v>
      </c>
      <c r="G7" s="53" t="s">
        <v>48</v>
      </c>
      <c r="H7" s="53" t="s">
        <v>45</v>
      </c>
      <c r="I7" s="52">
        <v>2026</v>
      </c>
      <c r="J7" s="54">
        <v>190800</v>
      </c>
      <c r="K7" s="55" t="s">
        <v>38</v>
      </c>
      <c r="L7" s="56"/>
      <c r="M7" s="65"/>
      <c r="N7" s="58"/>
      <c r="O7" s="59">
        <v>0.7</v>
      </c>
      <c r="P7" s="60">
        <f>J7</f>
        <v>190800</v>
      </c>
      <c r="Q7" s="61">
        <f t="shared" ref="Q7:Q59" si="1">P7*O7</f>
        <v>133560</v>
      </c>
      <c r="R7" s="42">
        <v>34</v>
      </c>
      <c r="S7" s="43" t="s">
        <v>40</v>
      </c>
      <c r="T7" s="62"/>
      <c r="U7" s="63"/>
      <c r="V7" s="62"/>
      <c r="W7" s="63"/>
      <c r="X7" s="62"/>
      <c r="Y7" s="63"/>
      <c r="Z7" s="44"/>
      <c r="AA7" s="63"/>
      <c r="AB7" s="62"/>
      <c r="AC7" s="63"/>
      <c r="AD7" s="62"/>
      <c r="AE7" s="63"/>
      <c r="AF7" s="34"/>
      <c r="AG7" s="64"/>
      <c r="AH7" s="48" t="s">
        <v>42</v>
      </c>
      <c r="AI7" s="50"/>
    </row>
    <row r="8" spans="1:35" ht="45" x14ac:dyDescent="0.25">
      <c r="A8" s="32" t="s">
        <v>33</v>
      </c>
      <c r="B8" s="51" t="s">
        <v>49</v>
      </c>
      <c r="C8" s="51">
        <v>1</v>
      </c>
      <c r="D8" s="51"/>
      <c r="E8" s="52" t="str">
        <f t="shared" si="0"/>
        <v>MAH-1</v>
      </c>
      <c r="F8" s="33">
        <v>1</v>
      </c>
      <c r="G8" s="35" t="s">
        <v>50</v>
      </c>
      <c r="H8" s="66" t="s">
        <v>37</v>
      </c>
      <c r="I8" s="52">
        <v>2026</v>
      </c>
      <c r="J8" s="67">
        <v>120000</v>
      </c>
      <c r="K8" s="55" t="s">
        <v>38</v>
      </c>
      <c r="L8" s="56"/>
      <c r="M8" s="57"/>
      <c r="N8" s="51"/>
      <c r="O8" s="59">
        <v>0.5</v>
      </c>
      <c r="P8" s="68">
        <v>120000</v>
      </c>
      <c r="Q8" s="61">
        <f t="shared" si="1"/>
        <v>60000</v>
      </c>
      <c r="R8" s="42">
        <v>24</v>
      </c>
      <c r="S8" s="43" t="s">
        <v>40</v>
      </c>
      <c r="T8" s="44"/>
      <c r="U8" s="45">
        <f t="shared" ref="U8:U41" si="2">J8*T8</f>
        <v>0</v>
      </c>
      <c r="V8" s="44"/>
      <c r="W8" s="45">
        <f t="shared" ref="W8:W41" si="3">J8*V8</f>
        <v>0</v>
      </c>
      <c r="X8" s="44"/>
      <c r="Y8" s="45">
        <f t="shared" ref="Y8:Y41" si="4">J8*X8</f>
        <v>0</v>
      </c>
      <c r="Z8" s="44">
        <f t="shared" ref="Z8:Z14" si="5">AA8/J8</f>
        <v>0.5</v>
      </c>
      <c r="AA8" s="45">
        <f>Q8+U8+W8+Y8</f>
        <v>60000</v>
      </c>
      <c r="AB8" s="44"/>
      <c r="AC8" s="45">
        <f t="shared" ref="AC8:AC41" si="6">J8*AB8</f>
        <v>0</v>
      </c>
      <c r="AD8" s="44">
        <f t="shared" ref="AD8:AD14" si="7">AE8/J8</f>
        <v>0.5</v>
      </c>
      <c r="AE8" s="45">
        <f t="shared" ref="AE8:AE14" si="8">J8-AA8-AC8</f>
        <v>60000</v>
      </c>
      <c r="AF8" s="46"/>
      <c r="AG8" s="47"/>
      <c r="AH8" s="48" t="s">
        <v>42</v>
      </c>
      <c r="AI8" s="50"/>
    </row>
    <row r="9" spans="1:35" ht="45" x14ac:dyDescent="0.25">
      <c r="A9" s="32" t="s">
        <v>33</v>
      </c>
      <c r="B9" s="51" t="s">
        <v>49</v>
      </c>
      <c r="C9" s="51">
        <v>2</v>
      </c>
      <c r="D9" s="51"/>
      <c r="E9" s="52" t="str">
        <f t="shared" si="0"/>
        <v>MAH-2</v>
      </c>
      <c r="F9" s="33">
        <v>1</v>
      </c>
      <c r="G9" s="35" t="s">
        <v>51</v>
      </c>
      <c r="H9" s="66" t="s">
        <v>37</v>
      </c>
      <c r="I9" s="52">
        <v>2026</v>
      </c>
      <c r="J9" s="67">
        <v>80000</v>
      </c>
      <c r="K9" s="55" t="s">
        <v>38</v>
      </c>
      <c r="L9" s="56" t="s">
        <v>52</v>
      </c>
      <c r="M9" s="57"/>
      <c r="N9" s="51"/>
      <c r="O9" s="59">
        <v>0.8</v>
      </c>
      <c r="P9" s="68">
        <v>80000</v>
      </c>
      <c r="Q9" s="61">
        <f t="shared" si="1"/>
        <v>64000</v>
      </c>
      <c r="R9" s="42">
        <v>24</v>
      </c>
      <c r="S9" s="43" t="s">
        <v>40</v>
      </c>
      <c r="T9" s="44"/>
      <c r="U9" s="45">
        <f t="shared" si="2"/>
        <v>0</v>
      </c>
      <c r="V9" s="44"/>
      <c r="W9" s="45">
        <f t="shared" si="3"/>
        <v>0</v>
      </c>
      <c r="X9" s="44"/>
      <c r="Y9" s="45">
        <f t="shared" si="4"/>
        <v>0</v>
      </c>
      <c r="Z9" s="44">
        <f t="shared" si="5"/>
        <v>0.8</v>
      </c>
      <c r="AA9" s="45">
        <f>Q9+U9+W9+Y9</f>
        <v>64000</v>
      </c>
      <c r="AB9" s="44"/>
      <c r="AC9" s="45">
        <f t="shared" si="6"/>
        <v>0</v>
      </c>
      <c r="AD9" s="44">
        <f t="shared" si="7"/>
        <v>0.2</v>
      </c>
      <c r="AE9" s="45">
        <f t="shared" si="8"/>
        <v>16000</v>
      </c>
      <c r="AF9" s="46" t="s">
        <v>53</v>
      </c>
      <c r="AG9" s="47"/>
      <c r="AH9" s="48" t="s">
        <v>42</v>
      </c>
      <c r="AI9" s="50"/>
    </row>
    <row r="10" spans="1:35" ht="60" x14ac:dyDescent="0.25">
      <c r="A10" s="32" t="s">
        <v>33</v>
      </c>
      <c r="B10" s="51" t="s">
        <v>49</v>
      </c>
      <c r="C10" s="51">
        <v>3</v>
      </c>
      <c r="D10" s="51" t="s">
        <v>43</v>
      </c>
      <c r="E10" s="52" t="str">
        <f t="shared" si="0"/>
        <v>MAH-3b</v>
      </c>
      <c r="F10" s="33">
        <v>1</v>
      </c>
      <c r="G10" s="35" t="s">
        <v>54</v>
      </c>
      <c r="H10" s="66" t="s">
        <v>37</v>
      </c>
      <c r="I10" s="52">
        <v>2026</v>
      </c>
      <c r="J10" s="67">
        <v>80000</v>
      </c>
      <c r="K10" s="55" t="s">
        <v>55</v>
      </c>
      <c r="L10" s="56"/>
      <c r="M10" s="57"/>
      <c r="N10" s="51"/>
      <c r="O10" s="59">
        <v>0.7</v>
      </c>
      <c r="P10" s="68">
        <v>80000</v>
      </c>
      <c r="Q10" s="61">
        <f t="shared" si="1"/>
        <v>56000</v>
      </c>
      <c r="R10" s="42">
        <v>24</v>
      </c>
      <c r="S10" s="43" t="s">
        <v>40</v>
      </c>
      <c r="T10" s="44"/>
      <c r="U10" s="45">
        <f t="shared" si="2"/>
        <v>0</v>
      </c>
      <c r="V10" s="44"/>
      <c r="W10" s="45">
        <f t="shared" si="3"/>
        <v>0</v>
      </c>
      <c r="X10" s="44"/>
      <c r="Y10" s="45">
        <f t="shared" si="4"/>
        <v>0</v>
      </c>
      <c r="Z10" s="44">
        <f t="shared" si="5"/>
        <v>0.7</v>
      </c>
      <c r="AA10" s="45">
        <f>Q10+U10+W10+Y10</f>
        <v>56000</v>
      </c>
      <c r="AB10" s="44"/>
      <c r="AC10" s="45">
        <f t="shared" si="6"/>
        <v>0</v>
      </c>
      <c r="AD10" s="44">
        <f t="shared" si="7"/>
        <v>0.3</v>
      </c>
      <c r="AE10" s="45">
        <f t="shared" si="8"/>
        <v>24000</v>
      </c>
      <c r="AF10" s="46" t="s">
        <v>56</v>
      </c>
      <c r="AG10" s="47"/>
      <c r="AH10" s="48"/>
      <c r="AI10" s="50"/>
    </row>
    <row r="11" spans="1:35" ht="45" x14ac:dyDescent="0.25">
      <c r="A11" s="32" t="s">
        <v>33</v>
      </c>
      <c r="B11" s="51" t="s">
        <v>49</v>
      </c>
      <c r="C11" s="51">
        <v>4</v>
      </c>
      <c r="D11" s="51"/>
      <c r="E11" s="52" t="str">
        <f t="shared" si="0"/>
        <v>MAH-4</v>
      </c>
      <c r="F11" s="33">
        <v>1</v>
      </c>
      <c r="G11" s="53" t="s">
        <v>57</v>
      </c>
      <c r="H11" s="53" t="s">
        <v>45</v>
      </c>
      <c r="I11" s="52">
        <v>2026</v>
      </c>
      <c r="J11" s="54">
        <v>800000</v>
      </c>
      <c r="K11" s="55" t="s">
        <v>55</v>
      </c>
      <c r="L11" s="56" t="s">
        <v>58</v>
      </c>
      <c r="M11" s="57"/>
      <c r="N11" s="58"/>
      <c r="O11" s="59">
        <v>0.7</v>
      </c>
      <c r="P11" s="60">
        <f t="shared" ref="P11:P29" si="9">J11</f>
        <v>800000</v>
      </c>
      <c r="Q11" s="61">
        <f t="shared" si="1"/>
        <v>560000</v>
      </c>
      <c r="R11" s="42">
        <v>24</v>
      </c>
      <c r="S11" s="43" t="s">
        <v>40</v>
      </c>
      <c r="T11" s="62"/>
      <c r="U11" s="63">
        <f t="shared" si="2"/>
        <v>0</v>
      </c>
      <c r="V11" s="62"/>
      <c r="W11" s="63">
        <f t="shared" si="3"/>
        <v>0</v>
      </c>
      <c r="X11" s="62"/>
      <c r="Y11" s="63">
        <f t="shared" si="4"/>
        <v>0</v>
      </c>
      <c r="Z11" s="44">
        <f t="shared" si="5"/>
        <v>0.7</v>
      </c>
      <c r="AA11" s="63">
        <f>U11+W11+Q11+Y11</f>
        <v>560000</v>
      </c>
      <c r="AB11" s="62"/>
      <c r="AC11" s="63">
        <f t="shared" si="6"/>
        <v>0</v>
      </c>
      <c r="AD11" s="62">
        <f t="shared" si="7"/>
        <v>0.3</v>
      </c>
      <c r="AE11" s="63">
        <f t="shared" si="8"/>
        <v>240000</v>
      </c>
      <c r="AF11" s="34" t="s">
        <v>59</v>
      </c>
      <c r="AG11" s="64"/>
      <c r="AH11" s="48" t="s">
        <v>42</v>
      </c>
      <c r="AI11" s="50"/>
    </row>
    <row r="12" spans="1:35" ht="45" x14ac:dyDescent="0.25">
      <c r="A12" s="32" t="s">
        <v>33</v>
      </c>
      <c r="B12" s="51" t="s">
        <v>49</v>
      </c>
      <c r="C12" s="51">
        <v>5</v>
      </c>
      <c r="D12" s="51"/>
      <c r="E12" s="52" t="str">
        <f t="shared" si="0"/>
        <v>MAH-5</v>
      </c>
      <c r="F12" s="33">
        <v>1</v>
      </c>
      <c r="G12" s="53" t="s">
        <v>60</v>
      </c>
      <c r="H12" s="53" t="s">
        <v>45</v>
      </c>
      <c r="I12" s="52">
        <v>2026</v>
      </c>
      <c r="J12" s="54">
        <v>30000</v>
      </c>
      <c r="K12" s="55" t="s">
        <v>55</v>
      </c>
      <c r="L12" s="56"/>
      <c r="M12" s="57"/>
      <c r="N12" s="58"/>
      <c r="O12" s="59">
        <v>0.5</v>
      </c>
      <c r="P12" s="60">
        <f t="shared" si="9"/>
        <v>30000</v>
      </c>
      <c r="Q12" s="61">
        <f t="shared" si="1"/>
        <v>15000</v>
      </c>
      <c r="R12" s="42">
        <v>24</v>
      </c>
      <c r="S12" s="43" t="s">
        <v>40</v>
      </c>
      <c r="T12" s="62"/>
      <c r="U12" s="63">
        <f t="shared" si="2"/>
        <v>0</v>
      </c>
      <c r="V12" s="62"/>
      <c r="W12" s="63">
        <f t="shared" si="3"/>
        <v>0</v>
      </c>
      <c r="X12" s="62"/>
      <c r="Y12" s="63">
        <f t="shared" si="4"/>
        <v>0</v>
      </c>
      <c r="Z12" s="44">
        <f t="shared" si="5"/>
        <v>0.5</v>
      </c>
      <c r="AA12" s="63">
        <f>U12+W12+Q12+Y12</f>
        <v>15000</v>
      </c>
      <c r="AB12" s="62"/>
      <c r="AC12" s="63">
        <f t="shared" si="6"/>
        <v>0</v>
      </c>
      <c r="AD12" s="62">
        <f t="shared" si="7"/>
        <v>0.5</v>
      </c>
      <c r="AE12" s="63">
        <f t="shared" si="8"/>
        <v>15000</v>
      </c>
      <c r="AF12" s="34"/>
      <c r="AG12" s="64"/>
      <c r="AH12" s="48" t="s">
        <v>42</v>
      </c>
      <c r="AI12" s="50"/>
    </row>
    <row r="13" spans="1:35" ht="30" x14ac:dyDescent="0.25">
      <c r="A13" s="32" t="s">
        <v>33</v>
      </c>
      <c r="B13" s="51" t="s">
        <v>49</v>
      </c>
      <c r="C13" s="51">
        <v>6</v>
      </c>
      <c r="D13" s="51"/>
      <c r="E13" s="52" t="str">
        <f t="shared" si="0"/>
        <v>MAH-6</v>
      </c>
      <c r="F13" s="33">
        <v>1</v>
      </c>
      <c r="G13" s="69" t="s">
        <v>61</v>
      </c>
      <c r="H13" s="53" t="s">
        <v>45</v>
      </c>
      <c r="I13" s="52">
        <v>2026</v>
      </c>
      <c r="J13" s="54">
        <v>80000</v>
      </c>
      <c r="K13" s="55" t="s">
        <v>55</v>
      </c>
      <c r="L13" s="56"/>
      <c r="M13" s="57"/>
      <c r="N13" s="58"/>
      <c r="O13" s="59">
        <v>0.5</v>
      </c>
      <c r="P13" s="60">
        <f t="shared" si="9"/>
        <v>80000</v>
      </c>
      <c r="Q13" s="61">
        <f t="shared" si="1"/>
        <v>40000</v>
      </c>
      <c r="R13" s="42">
        <v>31</v>
      </c>
      <c r="S13" s="70" t="s">
        <v>40</v>
      </c>
      <c r="T13" s="62"/>
      <c r="U13" s="63">
        <f t="shared" si="2"/>
        <v>0</v>
      </c>
      <c r="V13" s="62"/>
      <c r="W13" s="63">
        <f t="shared" si="3"/>
        <v>0</v>
      </c>
      <c r="X13" s="62"/>
      <c r="Y13" s="63">
        <f t="shared" si="4"/>
        <v>0</v>
      </c>
      <c r="Z13" s="44">
        <f t="shared" si="5"/>
        <v>0.5</v>
      </c>
      <c r="AA13" s="63">
        <f>U13+W13+Q13+Y13</f>
        <v>40000</v>
      </c>
      <c r="AB13" s="62"/>
      <c r="AC13" s="63">
        <f t="shared" si="6"/>
        <v>0</v>
      </c>
      <c r="AD13" s="62">
        <f t="shared" si="7"/>
        <v>0.5</v>
      </c>
      <c r="AE13" s="63">
        <f t="shared" si="8"/>
        <v>40000</v>
      </c>
      <c r="AF13" s="34"/>
      <c r="AG13" s="64"/>
      <c r="AH13" s="48" t="s">
        <v>42</v>
      </c>
      <c r="AI13" s="50"/>
    </row>
    <row r="14" spans="1:35" ht="45" x14ac:dyDescent="0.25">
      <c r="A14" s="32" t="s">
        <v>33</v>
      </c>
      <c r="B14" s="51" t="s">
        <v>49</v>
      </c>
      <c r="C14" s="51">
        <v>7</v>
      </c>
      <c r="D14" s="51"/>
      <c r="E14" s="52" t="str">
        <f t="shared" si="0"/>
        <v>MAH-7</v>
      </c>
      <c r="F14" s="33">
        <v>1</v>
      </c>
      <c r="G14" s="69" t="s">
        <v>62</v>
      </c>
      <c r="H14" s="53" t="s">
        <v>45</v>
      </c>
      <c r="I14" s="52">
        <v>2027</v>
      </c>
      <c r="J14" s="54">
        <v>100000</v>
      </c>
      <c r="K14" s="55" t="s">
        <v>38</v>
      </c>
      <c r="L14" s="56" t="s">
        <v>52</v>
      </c>
      <c r="M14" s="57"/>
      <c r="N14" s="58"/>
      <c r="O14" s="59">
        <v>0.7</v>
      </c>
      <c r="P14" s="60">
        <f t="shared" si="9"/>
        <v>100000</v>
      </c>
      <c r="Q14" s="61">
        <f t="shared" si="1"/>
        <v>70000</v>
      </c>
      <c r="R14" s="42">
        <v>24</v>
      </c>
      <c r="S14" s="43" t="s">
        <v>40</v>
      </c>
      <c r="T14" s="62"/>
      <c r="U14" s="63">
        <f t="shared" si="2"/>
        <v>0</v>
      </c>
      <c r="V14" s="62"/>
      <c r="W14" s="63">
        <f t="shared" si="3"/>
        <v>0</v>
      </c>
      <c r="X14" s="62"/>
      <c r="Y14" s="63">
        <f t="shared" si="4"/>
        <v>0</v>
      </c>
      <c r="Z14" s="44">
        <f t="shared" si="5"/>
        <v>0.7</v>
      </c>
      <c r="AA14" s="63">
        <f>U14+W14+Q14+Y14</f>
        <v>70000</v>
      </c>
      <c r="AB14" s="62"/>
      <c r="AC14" s="63">
        <f t="shared" si="6"/>
        <v>0</v>
      </c>
      <c r="AD14" s="62">
        <f t="shared" si="7"/>
        <v>0.3</v>
      </c>
      <c r="AE14" s="63">
        <f t="shared" si="8"/>
        <v>30000</v>
      </c>
      <c r="AF14" s="34" t="s">
        <v>59</v>
      </c>
      <c r="AG14" s="64"/>
      <c r="AH14" s="48" t="s">
        <v>42</v>
      </c>
      <c r="AI14" s="50"/>
    </row>
    <row r="15" spans="1:35" x14ac:dyDescent="0.25">
      <c r="A15" s="32" t="s">
        <v>33</v>
      </c>
      <c r="B15" s="51" t="s">
        <v>49</v>
      </c>
      <c r="C15" s="51">
        <v>8</v>
      </c>
      <c r="D15" s="51" t="s">
        <v>35</v>
      </c>
      <c r="E15" s="52" t="str">
        <f t="shared" si="0"/>
        <v>MAH-8a</v>
      </c>
      <c r="F15" s="33">
        <v>1</v>
      </c>
      <c r="G15" s="69" t="s">
        <v>63</v>
      </c>
      <c r="H15" s="71" t="s">
        <v>45</v>
      </c>
      <c r="I15" s="52">
        <v>2026</v>
      </c>
      <c r="J15" s="54">
        <v>50000</v>
      </c>
      <c r="K15" s="55" t="s">
        <v>38</v>
      </c>
      <c r="L15" s="56"/>
      <c r="M15" s="57"/>
      <c r="N15" s="58"/>
      <c r="O15" s="59">
        <v>0.5</v>
      </c>
      <c r="P15" s="60">
        <f t="shared" si="9"/>
        <v>50000</v>
      </c>
      <c r="Q15" s="61">
        <f t="shared" si="1"/>
        <v>25000</v>
      </c>
      <c r="R15" s="42">
        <v>24</v>
      </c>
      <c r="S15" s="43" t="s">
        <v>40</v>
      </c>
      <c r="T15" s="62"/>
      <c r="U15" s="63">
        <f t="shared" si="2"/>
        <v>0</v>
      </c>
      <c r="V15" s="62"/>
      <c r="W15" s="63">
        <f t="shared" si="3"/>
        <v>0</v>
      </c>
      <c r="X15" s="62"/>
      <c r="Y15" s="63">
        <f t="shared" si="4"/>
        <v>0</v>
      </c>
      <c r="Z15" s="44"/>
      <c r="AA15" s="63"/>
      <c r="AB15" s="62"/>
      <c r="AC15" s="63">
        <f t="shared" si="6"/>
        <v>0</v>
      </c>
      <c r="AD15" s="62"/>
      <c r="AE15" s="63"/>
      <c r="AF15" s="34"/>
      <c r="AG15" s="64"/>
      <c r="AH15" s="48" t="s">
        <v>42</v>
      </c>
      <c r="AI15" s="50"/>
    </row>
    <row r="16" spans="1:35" x14ac:dyDescent="0.25">
      <c r="A16" s="32" t="s">
        <v>33</v>
      </c>
      <c r="B16" s="51" t="s">
        <v>49</v>
      </c>
      <c r="C16" s="51">
        <v>8</v>
      </c>
      <c r="D16" s="51" t="s">
        <v>43</v>
      </c>
      <c r="E16" s="52" t="str">
        <f t="shared" si="0"/>
        <v>MAH-8b</v>
      </c>
      <c r="F16" s="33">
        <v>1</v>
      </c>
      <c r="G16" s="69" t="s">
        <v>64</v>
      </c>
      <c r="H16" s="71" t="s">
        <v>45</v>
      </c>
      <c r="I16" s="52">
        <v>2027</v>
      </c>
      <c r="J16" s="54">
        <v>50000</v>
      </c>
      <c r="K16" s="55" t="s">
        <v>38</v>
      </c>
      <c r="L16" s="56"/>
      <c r="M16" s="57"/>
      <c r="N16" s="58"/>
      <c r="O16" s="59">
        <v>0.5</v>
      </c>
      <c r="P16" s="60">
        <f t="shared" si="9"/>
        <v>50000</v>
      </c>
      <c r="Q16" s="61">
        <f t="shared" si="1"/>
        <v>25000</v>
      </c>
      <c r="R16" s="42">
        <v>24</v>
      </c>
      <c r="S16" s="43" t="s">
        <v>40</v>
      </c>
      <c r="T16" s="62"/>
      <c r="U16" s="63">
        <f t="shared" si="2"/>
        <v>0</v>
      </c>
      <c r="V16" s="62"/>
      <c r="W16" s="63">
        <f t="shared" si="3"/>
        <v>0</v>
      </c>
      <c r="X16" s="62"/>
      <c r="Y16" s="63">
        <f t="shared" si="4"/>
        <v>0</v>
      </c>
      <c r="Z16" s="44"/>
      <c r="AA16" s="63"/>
      <c r="AB16" s="62"/>
      <c r="AC16" s="63">
        <f t="shared" si="6"/>
        <v>0</v>
      </c>
      <c r="AD16" s="62"/>
      <c r="AE16" s="63"/>
      <c r="AF16" s="34"/>
      <c r="AG16" s="64"/>
      <c r="AH16" s="48" t="s">
        <v>42</v>
      </c>
      <c r="AI16" s="50"/>
    </row>
    <row r="17" spans="1:35" ht="60" x14ac:dyDescent="0.25">
      <c r="A17" s="32" t="s">
        <v>33</v>
      </c>
      <c r="B17" s="51" t="s">
        <v>49</v>
      </c>
      <c r="C17" s="51">
        <v>9</v>
      </c>
      <c r="D17" s="51"/>
      <c r="E17" s="52" t="str">
        <f t="shared" si="0"/>
        <v>MAH-9</v>
      </c>
      <c r="F17" s="33">
        <v>1</v>
      </c>
      <c r="G17" s="69" t="s">
        <v>65</v>
      </c>
      <c r="H17" s="71" t="s">
        <v>45</v>
      </c>
      <c r="I17" s="52">
        <v>2026</v>
      </c>
      <c r="J17" s="54">
        <v>100000</v>
      </c>
      <c r="K17" s="55" t="s">
        <v>38</v>
      </c>
      <c r="L17" s="56" t="s">
        <v>66</v>
      </c>
      <c r="M17" s="57"/>
      <c r="N17" s="58"/>
      <c r="O17" s="59">
        <v>0.7</v>
      </c>
      <c r="P17" s="60">
        <f t="shared" si="9"/>
        <v>100000</v>
      </c>
      <c r="Q17" s="61">
        <f t="shared" si="1"/>
        <v>70000</v>
      </c>
      <c r="R17" s="42">
        <v>32</v>
      </c>
      <c r="S17" s="43" t="s">
        <v>40</v>
      </c>
      <c r="T17" s="62"/>
      <c r="U17" s="63">
        <f t="shared" si="2"/>
        <v>0</v>
      </c>
      <c r="V17" s="62"/>
      <c r="W17" s="63">
        <f t="shared" si="3"/>
        <v>0</v>
      </c>
      <c r="X17" s="62"/>
      <c r="Y17" s="63">
        <f t="shared" si="4"/>
        <v>0</v>
      </c>
      <c r="Z17" s="44">
        <f t="shared" ref="Z17:Z41" si="10">AA17/J17</f>
        <v>0.7</v>
      </c>
      <c r="AA17" s="63">
        <f t="shared" ref="AA17:AA29" si="11">U17+W17+Q17+Y17</f>
        <v>70000</v>
      </c>
      <c r="AB17" s="62"/>
      <c r="AC17" s="63">
        <f t="shared" si="6"/>
        <v>0</v>
      </c>
      <c r="AD17" s="62">
        <f t="shared" ref="AD17:AD41" si="12">AE17/J17</f>
        <v>0.3</v>
      </c>
      <c r="AE17" s="63">
        <f t="shared" ref="AE17:AE41" si="13">J17-AA17-AC17</f>
        <v>30000</v>
      </c>
      <c r="AF17" s="34"/>
      <c r="AG17" s="64"/>
      <c r="AH17" s="48" t="s">
        <v>42</v>
      </c>
      <c r="AI17" s="50"/>
    </row>
    <row r="18" spans="1:35" ht="60" x14ac:dyDescent="0.25">
      <c r="A18" s="32" t="s">
        <v>33</v>
      </c>
      <c r="B18" s="51" t="s">
        <v>49</v>
      </c>
      <c r="C18" s="51">
        <v>10</v>
      </c>
      <c r="D18" s="51"/>
      <c r="E18" s="52" t="str">
        <f t="shared" si="0"/>
        <v>MAH-10</v>
      </c>
      <c r="F18" s="33">
        <v>1</v>
      </c>
      <c r="G18" s="69" t="s">
        <v>67</v>
      </c>
      <c r="H18" s="71" t="s">
        <v>45</v>
      </c>
      <c r="I18" s="52">
        <v>2026</v>
      </c>
      <c r="J18" s="54">
        <v>456000</v>
      </c>
      <c r="K18" s="55" t="s">
        <v>38</v>
      </c>
      <c r="L18" s="56" t="s">
        <v>66</v>
      </c>
      <c r="M18" s="57"/>
      <c r="N18" s="58"/>
      <c r="O18" s="59">
        <v>0.7</v>
      </c>
      <c r="P18" s="60">
        <f t="shared" si="9"/>
        <v>456000</v>
      </c>
      <c r="Q18" s="61">
        <f t="shared" si="1"/>
        <v>319200</v>
      </c>
      <c r="R18" s="42">
        <v>32</v>
      </c>
      <c r="S18" s="43" t="s">
        <v>40</v>
      </c>
      <c r="T18" s="62"/>
      <c r="U18" s="72">
        <f t="shared" si="2"/>
        <v>0</v>
      </c>
      <c r="V18" s="62"/>
      <c r="W18" s="63">
        <f t="shared" si="3"/>
        <v>0</v>
      </c>
      <c r="X18" s="62"/>
      <c r="Y18" s="63">
        <f t="shared" si="4"/>
        <v>0</v>
      </c>
      <c r="Z18" s="44">
        <f t="shared" si="10"/>
        <v>0.7</v>
      </c>
      <c r="AA18" s="63">
        <f t="shared" si="11"/>
        <v>319200</v>
      </c>
      <c r="AB18" s="62"/>
      <c r="AC18" s="63">
        <f t="shared" si="6"/>
        <v>0</v>
      </c>
      <c r="AD18" s="62">
        <f t="shared" si="12"/>
        <v>0.3</v>
      </c>
      <c r="AE18" s="63">
        <f t="shared" si="13"/>
        <v>136800</v>
      </c>
      <c r="AF18" s="34" t="s">
        <v>68</v>
      </c>
      <c r="AG18" s="64"/>
      <c r="AH18" s="48" t="s">
        <v>42</v>
      </c>
      <c r="AI18" s="50"/>
    </row>
    <row r="19" spans="1:35" ht="45" x14ac:dyDescent="0.25">
      <c r="A19" s="32" t="s">
        <v>33</v>
      </c>
      <c r="B19" s="51" t="s">
        <v>49</v>
      </c>
      <c r="C19" s="51">
        <v>11</v>
      </c>
      <c r="D19" s="51"/>
      <c r="E19" s="52" t="str">
        <f t="shared" si="0"/>
        <v>MAH-11</v>
      </c>
      <c r="F19" s="33">
        <v>1</v>
      </c>
      <c r="G19" s="69" t="s">
        <v>69</v>
      </c>
      <c r="H19" s="53" t="s">
        <v>45</v>
      </c>
      <c r="I19" s="52">
        <v>2027</v>
      </c>
      <c r="J19" s="73">
        <v>1200000</v>
      </c>
      <c r="K19" s="55" t="s">
        <v>55</v>
      </c>
      <c r="L19" s="56" t="s">
        <v>58</v>
      </c>
      <c r="M19" s="74"/>
      <c r="N19" s="58"/>
      <c r="O19" s="59">
        <v>0.25</v>
      </c>
      <c r="P19" s="60">
        <f t="shared" si="9"/>
        <v>1200000</v>
      </c>
      <c r="Q19" s="61">
        <f t="shared" si="1"/>
        <v>300000</v>
      </c>
      <c r="R19" s="42">
        <v>24</v>
      </c>
      <c r="S19" s="43" t="s">
        <v>40</v>
      </c>
      <c r="T19" s="62"/>
      <c r="U19" s="63">
        <f t="shared" si="2"/>
        <v>0</v>
      </c>
      <c r="V19" s="62"/>
      <c r="W19" s="63">
        <f t="shared" si="3"/>
        <v>0</v>
      </c>
      <c r="X19" s="62"/>
      <c r="Y19" s="63">
        <f t="shared" si="4"/>
        <v>0</v>
      </c>
      <c r="Z19" s="44">
        <f t="shared" si="10"/>
        <v>0.25</v>
      </c>
      <c r="AA19" s="63">
        <f t="shared" si="11"/>
        <v>300000</v>
      </c>
      <c r="AB19" s="62"/>
      <c r="AC19" s="63">
        <f t="shared" si="6"/>
        <v>0</v>
      </c>
      <c r="AD19" s="62">
        <f t="shared" si="12"/>
        <v>0.75</v>
      </c>
      <c r="AE19" s="63">
        <f t="shared" si="13"/>
        <v>900000</v>
      </c>
      <c r="AF19" s="34"/>
      <c r="AG19" s="64"/>
      <c r="AH19" s="48" t="s">
        <v>42</v>
      </c>
      <c r="AI19" s="50"/>
    </row>
    <row r="20" spans="1:35" ht="45" x14ac:dyDescent="0.25">
      <c r="A20" s="32" t="s">
        <v>33</v>
      </c>
      <c r="B20" s="51" t="s">
        <v>49</v>
      </c>
      <c r="C20" s="51">
        <v>12</v>
      </c>
      <c r="D20" s="51"/>
      <c r="E20" s="52" t="str">
        <f t="shared" si="0"/>
        <v>MAH-12</v>
      </c>
      <c r="F20" s="33">
        <v>1</v>
      </c>
      <c r="G20" s="69" t="s">
        <v>70</v>
      </c>
      <c r="H20" s="53" t="s">
        <v>45</v>
      </c>
      <c r="I20" s="52">
        <v>2026</v>
      </c>
      <c r="J20" s="73">
        <v>250000</v>
      </c>
      <c r="K20" s="55" t="s">
        <v>55</v>
      </c>
      <c r="L20" s="56" t="s">
        <v>52</v>
      </c>
      <c r="M20" s="74"/>
      <c r="N20" s="58"/>
      <c r="O20" s="59">
        <v>0.7</v>
      </c>
      <c r="P20" s="60">
        <f t="shared" si="9"/>
        <v>250000</v>
      </c>
      <c r="Q20" s="61">
        <f t="shared" si="1"/>
        <v>175000</v>
      </c>
      <c r="R20" s="42">
        <v>24</v>
      </c>
      <c r="S20" s="43" t="s">
        <v>40</v>
      </c>
      <c r="T20" s="62"/>
      <c r="U20" s="63">
        <f t="shared" si="2"/>
        <v>0</v>
      </c>
      <c r="V20" s="62"/>
      <c r="W20" s="63">
        <f t="shared" si="3"/>
        <v>0</v>
      </c>
      <c r="X20" s="62"/>
      <c r="Y20" s="63">
        <f t="shared" si="4"/>
        <v>0</v>
      </c>
      <c r="Z20" s="44">
        <f t="shared" si="10"/>
        <v>0.7</v>
      </c>
      <c r="AA20" s="63">
        <f t="shared" si="11"/>
        <v>175000</v>
      </c>
      <c r="AB20" s="62"/>
      <c r="AC20" s="63">
        <f t="shared" si="6"/>
        <v>0</v>
      </c>
      <c r="AD20" s="62">
        <f t="shared" si="12"/>
        <v>0.3</v>
      </c>
      <c r="AE20" s="63">
        <f t="shared" si="13"/>
        <v>75000</v>
      </c>
      <c r="AF20" s="34" t="s">
        <v>59</v>
      </c>
      <c r="AG20" s="64"/>
      <c r="AH20" s="48" t="s">
        <v>42</v>
      </c>
      <c r="AI20" s="50"/>
    </row>
    <row r="21" spans="1:35" ht="60" x14ac:dyDescent="0.25">
      <c r="A21" s="32" t="s">
        <v>33</v>
      </c>
      <c r="B21" s="51" t="s">
        <v>49</v>
      </c>
      <c r="C21" s="51">
        <v>13</v>
      </c>
      <c r="D21" s="51"/>
      <c r="E21" s="52" t="str">
        <f t="shared" si="0"/>
        <v>MAH-13</v>
      </c>
      <c r="F21" s="33">
        <v>1</v>
      </c>
      <c r="G21" s="69" t="s">
        <v>71</v>
      </c>
      <c r="H21" s="53" t="s">
        <v>45</v>
      </c>
      <c r="I21" s="52">
        <v>2026</v>
      </c>
      <c r="J21" s="73">
        <v>130000</v>
      </c>
      <c r="K21" s="55" t="s">
        <v>38</v>
      </c>
      <c r="L21" s="56" t="s">
        <v>66</v>
      </c>
      <c r="M21" s="75"/>
      <c r="N21" s="58"/>
      <c r="O21" s="59">
        <v>0.5</v>
      </c>
      <c r="P21" s="60">
        <f t="shared" si="9"/>
        <v>130000</v>
      </c>
      <c r="Q21" s="61">
        <f t="shared" si="1"/>
        <v>65000</v>
      </c>
      <c r="R21" s="42">
        <v>31</v>
      </c>
      <c r="S21" s="43" t="s">
        <v>40</v>
      </c>
      <c r="T21" s="62"/>
      <c r="U21" s="63">
        <f t="shared" si="2"/>
        <v>0</v>
      </c>
      <c r="V21" s="62"/>
      <c r="W21" s="63">
        <f t="shared" si="3"/>
        <v>0</v>
      </c>
      <c r="X21" s="62"/>
      <c r="Y21" s="63">
        <f t="shared" si="4"/>
        <v>0</v>
      </c>
      <c r="Z21" s="44">
        <f t="shared" si="10"/>
        <v>0.5</v>
      </c>
      <c r="AA21" s="63">
        <f t="shared" si="11"/>
        <v>65000</v>
      </c>
      <c r="AB21" s="62"/>
      <c r="AC21" s="63">
        <f t="shared" si="6"/>
        <v>0</v>
      </c>
      <c r="AD21" s="62">
        <f t="shared" si="12"/>
        <v>0.5</v>
      </c>
      <c r="AE21" s="63">
        <f t="shared" si="13"/>
        <v>65000</v>
      </c>
      <c r="AF21" s="34"/>
      <c r="AG21" s="64"/>
      <c r="AH21" s="48" t="s">
        <v>42</v>
      </c>
      <c r="AI21" s="50"/>
    </row>
    <row r="22" spans="1:35" ht="45" x14ac:dyDescent="0.25">
      <c r="A22" s="32" t="s">
        <v>33</v>
      </c>
      <c r="B22" s="51" t="s">
        <v>49</v>
      </c>
      <c r="C22" s="51">
        <v>14</v>
      </c>
      <c r="D22" s="51"/>
      <c r="E22" s="52" t="str">
        <f t="shared" si="0"/>
        <v>MAH-14</v>
      </c>
      <c r="F22" s="33">
        <v>1</v>
      </c>
      <c r="G22" s="69" t="s">
        <v>72</v>
      </c>
      <c r="H22" s="53" t="s">
        <v>45</v>
      </c>
      <c r="I22" s="52">
        <v>2027</v>
      </c>
      <c r="J22" s="73">
        <v>2950000</v>
      </c>
      <c r="K22" s="55" t="s">
        <v>55</v>
      </c>
      <c r="L22" s="56" t="s">
        <v>58</v>
      </c>
      <c r="M22" s="74"/>
      <c r="N22" s="58"/>
      <c r="O22" s="59">
        <v>0.7</v>
      </c>
      <c r="P22" s="60">
        <f t="shared" si="9"/>
        <v>2950000</v>
      </c>
      <c r="Q22" s="61">
        <f t="shared" si="1"/>
        <v>2064999.9999999998</v>
      </c>
      <c r="R22" s="42">
        <v>24</v>
      </c>
      <c r="S22" s="43" t="s">
        <v>40</v>
      </c>
      <c r="T22" s="62"/>
      <c r="U22" s="63">
        <f t="shared" si="2"/>
        <v>0</v>
      </c>
      <c r="V22" s="62"/>
      <c r="W22" s="63">
        <f t="shared" si="3"/>
        <v>0</v>
      </c>
      <c r="X22" s="62"/>
      <c r="Y22" s="63">
        <f t="shared" si="4"/>
        <v>0</v>
      </c>
      <c r="Z22" s="44">
        <f t="shared" si="10"/>
        <v>0.7</v>
      </c>
      <c r="AA22" s="63">
        <f t="shared" si="11"/>
        <v>2064999.9999999998</v>
      </c>
      <c r="AB22" s="62"/>
      <c r="AC22" s="63">
        <f t="shared" si="6"/>
        <v>0</v>
      </c>
      <c r="AD22" s="62">
        <f t="shared" si="12"/>
        <v>0.3000000000000001</v>
      </c>
      <c r="AE22" s="63">
        <f t="shared" si="13"/>
        <v>885000.00000000023</v>
      </c>
      <c r="AF22" s="34" t="s">
        <v>59</v>
      </c>
      <c r="AG22" s="64"/>
      <c r="AH22" s="48" t="s">
        <v>42</v>
      </c>
      <c r="AI22" s="50"/>
    </row>
    <row r="23" spans="1:35" ht="45" x14ac:dyDescent="0.25">
      <c r="A23" s="32" t="s">
        <v>33</v>
      </c>
      <c r="B23" s="51" t="s">
        <v>49</v>
      </c>
      <c r="C23" s="51">
        <v>15</v>
      </c>
      <c r="D23" s="51"/>
      <c r="E23" s="52" t="str">
        <f t="shared" si="0"/>
        <v>MAH-15</v>
      </c>
      <c r="F23" s="33">
        <v>1</v>
      </c>
      <c r="G23" s="69" t="s">
        <v>73</v>
      </c>
      <c r="H23" s="53" t="s">
        <v>45</v>
      </c>
      <c r="I23" s="52">
        <v>2026</v>
      </c>
      <c r="J23" s="73">
        <v>100000</v>
      </c>
      <c r="K23" s="55" t="s">
        <v>38</v>
      </c>
      <c r="L23" s="56" t="s">
        <v>52</v>
      </c>
      <c r="M23" s="74"/>
      <c r="N23" s="58"/>
      <c r="O23" s="59">
        <v>0.7</v>
      </c>
      <c r="P23" s="60">
        <f t="shared" si="9"/>
        <v>100000</v>
      </c>
      <c r="Q23" s="61">
        <f t="shared" si="1"/>
        <v>70000</v>
      </c>
      <c r="R23" s="42">
        <v>24</v>
      </c>
      <c r="S23" s="43" t="s">
        <v>40</v>
      </c>
      <c r="T23" s="62"/>
      <c r="U23" s="63">
        <f t="shared" si="2"/>
        <v>0</v>
      </c>
      <c r="V23" s="62"/>
      <c r="W23" s="63">
        <f t="shared" si="3"/>
        <v>0</v>
      </c>
      <c r="X23" s="62"/>
      <c r="Y23" s="63">
        <f t="shared" si="4"/>
        <v>0</v>
      </c>
      <c r="Z23" s="44">
        <f t="shared" si="10"/>
        <v>0.7</v>
      </c>
      <c r="AA23" s="63">
        <f t="shared" si="11"/>
        <v>70000</v>
      </c>
      <c r="AB23" s="62"/>
      <c r="AC23" s="63">
        <f t="shared" si="6"/>
        <v>0</v>
      </c>
      <c r="AD23" s="62">
        <f t="shared" si="12"/>
        <v>0.3</v>
      </c>
      <c r="AE23" s="63">
        <f t="shared" si="13"/>
        <v>30000</v>
      </c>
      <c r="AF23" s="34" t="s">
        <v>59</v>
      </c>
      <c r="AG23" s="64"/>
      <c r="AH23" s="48" t="s">
        <v>42</v>
      </c>
      <c r="AI23" s="50"/>
    </row>
    <row r="24" spans="1:35" ht="45" x14ac:dyDescent="0.25">
      <c r="A24" s="32" t="s">
        <v>33</v>
      </c>
      <c r="B24" s="51" t="s">
        <v>49</v>
      </c>
      <c r="C24" s="51">
        <v>16</v>
      </c>
      <c r="D24" s="51" t="s">
        <v>35</v>
      </c>
      <c r="E24" s="52" t="str">
        <f t="shared" si="0"/>
        <v>MAH-16a</v>
      </c>
      <c r="F24" s="33">
        <v>1</v>
      </c>
      <c r="G24" s="69" t="s">
        <v>74</v>
      </c>
      <c r="H24" s="53" t="s">
        <v>45</v>
      </c>
      <c r="I24" s="52">
        <v>2026</v>
      </c>
      <c r="J24" s="73">
        <v>68000</v>
      </c>
      <c r="K24" s="55" t="s">
        <v>38</v>
      </c>
      <c r="L24" s="56"/>
      <c r="M24" s="74"/>
      <c r="N24" s="58"/>
      <c r="O24" s="59">
        <v>0.7</v>
      </c>
      <c r="P24" s="60">
        <f t="shared" si="9"/>
        <v>68000</v>
      </c>
      <c r="Q24" s="61">
        <f t="shared" si="1"/>
        <v>47600</v>
      </c>
      <c r="R24" s="42">
        <v>24</v>
      </c>
      <c r="S24" s="43" t="s">
        <v>40</v>
      </c>
      <c r="T24" s="62"/>
      <c r="U24" s="63">
        <f t="shared" si="2"/>
        <v>0</v>
      </c>
      <c r="V24" s="62"/>
      <c r="W24" s="63">
        <f t="shared" si="3"/>
        <v>0</v>
      </c>
      <c r="X24" s="62"/>
      <c r="Y24" s="63">
        <f t="shared" si="4"/>
        <v>0</v>
      </c>
      <c r="Z24" s="44">
        <f t="shared" si="10"/>
        <v>0.7</v>
      </c>
      <c r="AA24" s="63">
        <f t="shared" si="11"/>
        <v>47600</v>
      </c>
      <c r="AB24" s="62"/>
      <c r="AC24" s="63">
        <f t="shared" si="6"/>
        <v>0</v>
      </c>
      <c r="AD24" s="62">
        <f t="shared" si="12"/>
        <v>0.3</v>
      </c>
      <c r="AE24" s="63">
        <f t="shared" si="13"/>
        <v>20400</v>
      </c>
      <c r="AF24" s="34" t="s">
        <v>59</v>
      </c>
      <c r="AG24" s="64"/>
      <c r="AH24" s="48" t="s">
        <v>42</v>
      </c>
      <c r="AI24" s="50"/>
    </row>
    <row r="25" spans="1:35" ht="45" x14ac:dyDescent="0.25">
      <c r="A25" s="32" t="s">
        <v>33</v>
      </c>
      <c r="B25" s="51" t="s">
        <v>49</v>
      </c>
      <c r="C25" s="51">
        <v>16</v>
      </c>
      <c r="D25" s="51" t="s">
        <v>43</v>
      </c>
      <c r="E25" s="52" t="str">
        <f t="shared" si="0"/>
        <v>MAH-16b</v>
      </c>
      <c r="F25" s="33">
        <v>1</v>
      </c>
      <c r="G25" s="69" t="s">
        <v>75</v>
      </c>
      <c r="H25" s="53" t="s">
        <v>45</v>
      </c>
      <c r="I25" s="52">
        <v>2027</v>
      </c>
      <c r="J25" s="73">
        <v>50000</v>
      </c>
      <c r="K25" s="55" t="s">
        <v>38</v>
      </c>
      <c r="L25" s="56" t="s">
        <v>52</v>
      </c>
      <c r="M25" s="74"/>
      <c r="N25" s="58"/>
      <c r="O25" s="59">
        <v>0.7</v>
      </c>
      <c r="P25" s="60">
        <f t="shared" si="9"/>
        <v>50000</v>
      </c>
      <c r="Q25" s="61">
        <f t="shared" si="1"/>
        <v>35000</v>
      </c>
      <c r="R25" s="42">
        <v>24</v>
      </c>
      <c r="S25" s="43" t="s">
        <v>40</v>
      </c>
      <c r="T25" s="62"/>
      <c r="U25" s="63">
        <f t="shared" si="2"/>
        <v>0</v>
      </c>
      <c r="V25" s="62"/>
      <c r="W25" s="63">
        <f t="shared" si="3"/>
        <v>0</v>
      </c>
      <c r="X25" s="62"/>
      <c r="Y25" s="63">
        <f t="shared" si="4"/>
        <v>0</v>
      </c>
      <c r="Z25" s="44">
        <f t="shared" si="10"/>
        <v>0.7</v>
      </c>
      <c r="AA25" s="63">
        <f t="shared" si="11"/>
        <v>35000</v>
      </c>
      <c r="AB25" s="62"/>
      <c r="AC25" s="63">
        <f t="shared" si="6"/>
        <v>0</v>
      </c>
      <c r="AD25" s="62">
        <f t="shared" si="12"/>
        <v>0.3</v>
      </c>
      <c r="AE25" s="63">
        <f t="shared" si="13"/>
        <v>15000</v>
      </c>
      <c r="AF25" s="34" t="s">
        <v>59</v>
      </c>
      <c r="AG25" s="64"/>
      <c r="AH25" s="48" t="s">
        <v>42</v>
      </c>
      <c r="AI25" s="50"/>
    </row>
    <row r="26" spans="1:35" ht="45" x14ac:dyDescent="0.25">
      <c r="A26" s="32" t="s">
        <v>33</v>
      </c>
      <c r="B26" s="51" t="s">
        <v>49</v>
      </c>
      <c r="C26" s="51">
        <v>19</v>
      </c>
      <c r="D26" s="51"/>
      <c r="E26" s="52" t="str">
        <f t="shared" si="0"/>
        <v>MAH-19</v>
      </c>
      <c r="F26" s="33">
        <v>1</v>
      </c>
      <c r="G26" s="69" t="s">
        <v>76</v>
      </c>
      <c r="H26" s="53" t="s">
        <v>45</v>
      </c>
      <c r="I26" s="52">
        <v>2026</v>
      </c>
      <c r="J26" s="73">
        <v>115000</v>
      </c>
      <c r="K26" s="55" t="s">
        <v>38</v>
      </c>
      <c r="L26" s="56" t="s">
        <v>52</v>
      </c>
      <c r="M26" s="74"/>
      <c r="N26" s="58"/>
      <c r="O26" s="59">
        <v>0.7</v>
      </c>
      <c r="P26" s="60">
        <f t="shared" si="9"/>
        <v>115000</v>
      </c>
      <c r="Q26" s="61">
        <f t="shared" si="1"/>
        <v>80500</v>
      </c>
      <c r="R26" s="42">
        <v>24</v>
      </c>
      <c r="S26" s="43" t="s">
        <v>40</v>
      </c>
      <c r="T26" s="62"/>
      <c r="U26" s="63">
        <f t="shared" si="2"/>
        <v>0</v>
      </c>
      <c r="V26" s="62"/>
      <c r="W26" s="63">
        <f t="shared" si="3"/>
        <v>0</v>
      </c>
      <c r="X26" s="62"/>
      <c r="Y26" s="63">
        <f t="shared" si="4"/>
        <v>0</v>
      </c>
      <c r="Z26" s="44">
        <f t="shared" si="10"/>
        <v>0.7</v>
      </c>
      <c r="AA26" s="63">
        <f t="shared" si="11"/>
        <v>80500</v>
      </c>
      <c r="AB26" s="62"/>
      <c r="AC26" s="63">
        <f t="shared" si="6"/>
        <v>0</v>
      </c>
      <c r="AD26" s="62">
        <f t="shared" si="12"/>
        <v>0.3</v>
      </c>
      <c r="AE26" s="63">
        <f t="shared" si="13"/>
        <v>34500</v>
      </c>
      <c r="AF26" s="34"/>
      <c r="AG26" s="64"/>
      <c r="AH26" s="48"/>
      <c r="AI26" s="50"/>
    </row>
    <row r="27" spans="1:35" x14ac:dyDescent="0.25">
      <c r="A27" s="32" t="s">
        <v>33</v>
      </c>
      <c r="B27" s="51" t="s">
        <v>49</v>
      </c>
      <c r="C27" s="51">
        <v>20</v>
      </c>
      <c r="D27" s="51"/>
      <c r="E27" s="52" t="str">
        <f t="shared" si="0"/>
        <v>MAH-20</v>
      </c>
      <c r="F27" s="33">
        <v>1</v>
      </c>
      <c r="G27" s="69" t="s">
        <v>77</v>
      </c>
      <c r="H27" s="53" t="s">
        <v>45</v>
      </c>
      <c r="I27" s="52">
        <v>2026</v>
      </c>
      <c r="J27" s="73">
        <v>180000</v>
      </c>
      <c r="K27" s="55" t="s">
        <v>38</v>
      </c>
      <c r="L27" s="56"/>
      <c r="M27" s="74"/>
      <c r="N27" s="58"/>
      <c r="O27" s="59">
        <v>0.7</v>
      </c>
      <c r="P27" s="60">
        <f t="shared" si="9"/>
        <v>180000</v>
      </c>
      <c r="Q27" s="61">
        <f t="shared" si="1"/>
        <v>125999.99999999999</v>
      </c>
      <c r="R27" s="42">
        <v>24</v>
      </c>
      <c r="S27" s="43" t="s">
        <v>40</v>
      </c>
      <c r="T27" s="62"/>
      <c r="U27" s="63">
        <f t="shared" si="2"/>
        <v>0</v>
      </c>
      <c r="V27" s="62"/>
      <c r="W27" s="63">
        <f t="shared" si="3"/>
        <v>0</v>
      </c>
      <c r="X27" s="62"/>
      <c r="Y27" s="63">
        <f t="shared" si="4"/>
        <v>0</v>
      </c>
      <c r="Z27" s="44">
        <f t="shared" si="10"/>
        <v>0.7</v>
      </c>
      <c r="AA27" s="63">
        <f t="shared" si="11"/>
        <v>125999.99999999999</v>
      </c>
      <c r="AB27" s="62"/>
      <c r="AC27" s="63">
        <f t="shared" si="6"/>
        <v>0</v>
      </c>
      <c r="AD27" s="62">
        <f t="shared" si="12"/>
        <v>0.3000000000000001</v>
      </c>
      <c r="AE27" s="63">
        <f t="shared" si="13"/>
        <v>54000.000000000015</v>
      </c>
      <c r="AF27" s="34"/>
      <c r="AG27" s="64"/>
      <c r="AH27" s="48"/>
      <c r="AI27" s="50"/>
    </row>
    <row r="28" spans="1:35" ht="45" x14ac:dyDescent="0.25">
      <c r="A28" s="32" t="s">
        <v>33</v>
      </c>
      <c r="B28" s="51" t="s">
        <v>49</v>
      </c>
      <c r="C28" s="51">
        <v>17</v>
      </c>
      <c r="D28" s="51"/>
      <c r="E28" s="52" t="str">
        <f t="shared" si="0"/>
        <v>MAH-17</v>
      </c>
      <c r="F28" s="33">
        <v>1</v>
      </c>
      <c r="G28" s="69" t="s">
        <v>78</v>
      </c>
      <c r="H28" s="53" t="s">
        <v>45</v>
      </c>
      <c r="I28" s="52">
        <v>2026</v>
      </c>
      <c r="J28" s="73">
        <v>120000</v>
      </c>
      <c r="K28" s="55" t="s">
        <v>55</v>
      </c>
      <c r="L28" s="56" t="s">
        <v>52</v>
      </c>
      <c r="M28" s="74"/>
      <c r="N28" s="58"/>
      <c r="O28" s="59">
        <v>0.7</v>
      </c>
      <c r="P28" s="60">
        <f t="shared" si="9"/>
        <v>120000</v>
      </c>
      <c r="Q28" s="61">
        <f t="shared" si="1"/>
        <v>84000</v>
      </c>
      <c r="R28" s="42">
        <v>24</v>
      </c>
      <c r="S28" s="43" t="s">
        <v>40</v>
      </c>
      <c r="T28" s="62"/>
      <c r="U28" s="63">
        <f t="shared" si="2"/>
        <v>0</v>
      </c>
      <c r="V28" s="62"/>
      <c r="W28" s="63">
        <f t="shared" si="3"/>
        <v>0</v>
      </c>
      <c r="X28" s="62"/>
      <c r="Y28" s="63">
        <f t="shared" si="4"/>
        <v>0</v>
      </c>
      <c r="Z28" s="44">
        <f t="shared" si="10"/>
        <v>0.7</v>
      </c>
      <c r="AA28" s="63">
        <f t="shared" si="11"/>
        <v>84000</v>
      </c>
      <c r="AB28" s="62"/>
      <c r="AC28" s="63">
        <f t="shared" si="6"/>
        <v>0</v>
      </c>
      <c r="AD28" s="62">
        <f t="shared" si="12"/>
        <v>0.3</v>
      </c>
      <c r="AE28" s="63">
        <f t="shared" si="13"/>
        <v>36000</v>
      </c>
      <c r="AF28" s="34" t="s">
        <v>59</v>
      </c>
      <c r="AG28" s="64"/>
      <c r="AH28" s="48" t="s">
        <v>42</v>
      </c>
      <c r="AI28" s="50"/>
    </row>
    <row r="29" spans="1:35" ht="45" x14ac:dyDescent="0.25">
      <c r="A29" s="32" t="s">
        <v>33</v>
      </c>
      <c r="B29" s="51" t="s">
        <v>49</v>
      </c>
      <c r="C29" s="51">
        <v>18</v>
      </c>
      <c r="D29" s="51"/>
      <c r="E29" s="52" t="str">
        <f t="shared" si="0"/>
        <v>MAH-18</v>
      </c>
      <c r="F29" s="33">
        <v>1</v>
      </c>
      <c r="G29" s="69" t="s">
        <v>79</v>
      </c>
      <c r="H29" s="53" t="s">
        <v>45</v>
      </c>
      <c r="I29" s="52">
        <v>2027</v>
      </c>
      <c r="J29" s="73">
        <v>100000</v>
      </c>
      <c r="K29" s="55" t="s">
        <v>38</v>
      </c>
      <c r="L29" s="56" t="s">
        <v>52</v>
      </c>
      <c r="M29" s="74"/>
      <c r="N29" s="58"/>
      <c r="O29" s="59">
        <v>0.7</v>
      </c>
      <c r="P29" s="60">
        <f t="shared" si="9"/>
        <v>100000</v>
      </c>
      <c r="Q29" s="61">
        <f t="shared" si="1"/>
        <v>70000</v>
      </c>
      <c r="R29" s="42">
        <v>24</v>
      </c>
      <c r="S29" s="43" t="s">
        <v>40</v>
      </c>
      <c r="T29" s="62"/>
      <c r="U29" s="63">
        <f t="shared" si="2"/>
        <v>0</v>
      </c>
      <c r="V29" s="62"/>
      <c r="W29" s="63">
        <f t="shared" si="3"/>
        <v>0</v>
      </c>
      <c r="X29" s="62"/>
      <c r="Y29" s="63">
        <f t="shared" si="4"/>
        <v>0</v>
      </c>
      <c r="Z29" s="44">
        <f t="shared" si="10"/>
        <v>0.7</v>
      </c>
      <c r="AA29" s="63">
        <f t="shared" si="11"/>
        <v>70000</v>
      </c>
      <c r="AB29" s="62"/>
      <c r="AC29" s="63">
        <f t="shared" si="6"/>
        <v>0</v>
      </c>
      <c r="AD29" s="62">
        <f t="shared" si="12"/>
        <v>0.3</v>
      </c>
      <c r="AE29" s="63">
        <f t="shared" si="13"/>
        <v>30000</v>
      </c>
      <c r="AF29" s="34" t="s">
        <v>59</v>
      </c>
      <c r="AG29" s="64"/>
      <c r="AH29" s="48" t="s">
        <v>42</v>
      </c>
      <c r="AI29" s="50"/>
    </row>
    <row r="30" spans="1:35" ht="105" x14ac:dyDescent="0.25">
      <c r="A30" s="32" t="s">
        <v>80</v>
      </c>
      <c r="B30" s="51" t="s">
        <v>81</v>
      </c>
      <c r="C30" s="51">
        <v>1</v>
      </c>
      <c r="D30" s="51"/>
      <c r="E30" s="52" t="str">
        <f t="shared" si="0"/>
        <v>AGRI-1</v>
      </c>
      <c r="F30" s="33">
        <v>1</v>
      </c>
      <c r="G30" s="76" t="s">
        <v>82</v>
      </c>
      <c r="H30" s="66" t="s">
        <v>37</v>
      </c>
      <c r="I30" s="52">
        <v>2026</v>
      </c>
      <c r="J30" s="77">
        <v>51325</v>
      </c>
      <c r="K30" s="55" t="s">
        <v>55</v>
      </c>
      <c r="L30" s="56" t="s">
        <v>83</v>
      </c>
      <c r="M30" s="74"/>
      <c r="N30" s="51"/>
      <c r="O30" s="59">
        <v>0.7</v>
      </c>
      <c r="P30" s="68">
        <v>51325</v>
      </c>
      <c r="Q30" s="61">
        <f t="shared" si="1"/>
        <v>35927.5</v>
      </c>
      <c r="R30" s="42">
        <v>18</v>
      </c>
      <c r="S30" s="43" t="s">
        <v>40</v>
      </c>
      <c r="T30" s="44"/>
      <c r="U30" s="45">
        <f t="shared" si="2"/>
        <v>0</v>
      </c>
      <c r="V30" s="44"/>
      <c r="W30" s="45">
        <f t="shared" si="3"/>
        <v>0</v>
      </c>
      <c r="X30" s="44"/>
      <c r="Y30" s="45">
        <f t="shared" si="4"/>
        <v>0</v>
      </c>
      <c r="Z30" s="44">
        <f t="shared" si="10"/>
        <v>0.7</v>
      </c>
      <c r="AA30" s="45">
        <f t="shared" ref="AA30:AA35" si="14">Q30+U30+W30+Y30</f>
        <v>35927.5</v>
      </c>
      <c r="AB30" s="44"/>
      <c r="AC30" s="45">
        <f t="shared" si="6"/>
        <v>0</v>
      </c>
      <c r="AD30" s="44">
        <f t="shared" si="12"/>
        <v>0.3</v>
      </c>
      <c r="AE30" s="45">
        <f t="shared" si="13"/>
        <v>15397.5</v>
      </c>
      <c r="AF30" s="46" t="s">
        <v>84</v>
      </c>
      <c r="AG30" s="47"/>
      <c r="AH30" s="48" t="s">
        <v>42</v>
      </c>
      <c r="AI30" s="50"/>
    </row>
    <row r="31" spans="1:35" x14ac:dyDescent="0.25">
      <c r="A31" s="32" t="s">
        <v>80</v>
      </c>
      <c r="B31" s="51" t="s">
        <v>34</v>
      </c>
      <c r="C31" s="51">
        <v>1</v>
      </c>
      <c r="D31" s="51" t="s">
        <v>35</v>
      </c>
      <c r="E31" s="52" t="str">
        <f t="shared" si="0"/>
        <v>ANIM-1a</v>
      </c>
      <c r="F31" s="33">
        <v>1</v>
      </c>
      <c r="G31" s="76" t="s">
        <v>85</v>
      </c>
      <c r="H31" s="78" t="s">
        <v>86</v>
      </c>
      <c r="I31" s="52">
        <v>2026</v>
      </c>
      <c r="J31" s="77">
        <v>60000</v>
      </c>
      <c r="K31" s="55" t="s">
        <v>38</v>
      </c>
      <c r="L31" s="56"/>
      <c r="M31" s="74">
        <v>1</v>
      </c>
      <c r="N31" s="51" t="s">
        <v>39</v>
      </c>
      <c r="O31" s="59">
        <v>0.5</v>
      </c>
      <c r="P31" s="68">
        <v>60000</v>
      </c>
      <c r="Q31" s="61">
        <f t="shared" si="1"/>
        <v>30000</v>
      </c>
      <c r="R31" s="42">
        <v>12</v>
      </c>
      <c r="S31" s="43" t="s">
        <v>40</v>
      </c>
      <c r="T31" s="44"/>
      <c r="U31" s="45">
        <f t="shared" si="2"/>
        <v>0</v>
      </c>
      <c r="V31" s="44"/>
      <c r="W31" s="45">
        <f t="shared" si="3"/>
        <v>0</v>
      </c>
      <c r="X31" s="44"/>
      <c r="Y31" s="45">
        <f t="shared" si="4"/>
        <v>0</v>
      </c>
      <c r="Z31" s="44">
        <f t="shared" si="10"/>
        <v>0.5</v>
      </c>
      <c r="AA31" s="45">
        <f t="shared" si="14"/>
        <v>30000</v>
      </c>
      <c r="AB31" s="44"/>
      <c r="AC31" s="45">
        <f t="shared" si="6"/>
        <v>0</v>
      </c>
      <c r="AD31" s="44">
        <f t="shared" si="12"/>
        <v>0.5</v>
      </c>
      <c r="AE31" s="45">
        <f t="shared" si="13"/>
        <v>30000</v>
      </c>
      <c r="AF31" s="46" t="s">
        <v>87</v>
      </c>
      <c r="AG31" s="47"/>
      <c r="AH31" s="48" t="s">
        <v>42</v>
      </c>
      <c r="AI31" s="50"/>
    </row>
    <row r="32" spans="1:35" ht="30" x14ac:dyDescent="0.25">
      <c r="A32" s="32" t="s">
        <v>80</v>
      </c>
      <c r="B32" s="51" t="s">
        <v>34</v>
      </c>
      <c r="C32" s="51">
        <v>1</v>
      </c>
      <c r="D32" s="51" t="s">
        <v>43</v>
      </c>
      <c r="E32" s="52" t="str">
        <f t="shared" si="0"/>
        <v>ANIM-1b</v>
      </c>
      <c r="F32" s="33">
        <v>1</v>
      </c>
      <c r="G32" s="76" t="s">
        <v>88</v>
      </c>
      <c r="H32" s="78" t="s">
        <v>86</v>
      </c>
      <c r="I32" s="52">
        <v>2026</v>
      </c>
      <c r="J32" s="77">
        <v>300000</v>
      </c>
      <c r="K32" s="55" t="s">
        <v>38</v>
      </c>
      <c r="L32" s="56"/>
      <c r="M32" s="74"/>
      <c r="N32" s="51"/>
      <c r="O32" s="59">
        <v>0.5</v>
      </c>
      <c r="P32" s="68">
        <v>300000</v>
      </c>
      <c r="Q32" s="61">
        <f t="shared" si="1"/>
        <v>150000</v>
      </c>
      <c r="R32" s="42">
        <v>12</v>
      </c>
      <c r="S32" s="43" t="s">
        <v>40</v>
      </c>
      <c r="T32" s="44"/>
      <c r="U32" s="45">
        <f t="shared" si="2"/>
        <v>0</v>
      </c>
      <c r="V32" s="44"/>
      <c r="W32" s="45">
        <f t="shared" si="3"/>
        <v>0</v>
      </c>
      <c r="X32" s="44"/>
      <c r="Y32" s="45">
        <f t="shared" si="4"/>
        <v>0</v>
      </c>
      <c r="Z32" s="44">
        <f t="shared" si="10"/>
        <v>0.5</v>
      </c>
      <c r="AA32" s="45">
        <f t="shared" si="14"/>
        <v>150000</v>
      </c>
      <c r="AB32" s="44"/>
      <c r="AC32" s="45">
        <f t="shared" si="6"/>
        <v>0</v>
      </c>
      <c r="AD32" s="44">
        <f t="shared" si="12"/>
        <v>0.5</v>
      </c>
      <c r="AE32" s="45">
        <f t="shared" si="13"/>
        <v>150000</v>
      </c>
      <c r="AF32" s="46" t="s">
        <v>89</v>
      </c>
      <c r="AG32" s="47"/>
      <c r="AH32" s="48" t="s">
        <v>42</v>
      </c>
      <c r="AI32" s="50"/>
    </row>
    <row r="33" spans="1:35" x14ac:dyDescent="0.25">
      <c r="A33" s="32" t="s">
        <v>80</v>
      </c>
      <c r="B33" s="51" t="s">
        <v>34</v>
      </c>
      <c r="C33" s="51">
        <v>1</v>
      </c>
      <c r="D33" s="51" t="s">
        <v>90</v>
      </c>
      <c r="E33" s="52" t="str">
        <f t="shared" si="0"/>
        <v>ANIM-1c</v>
      </c>
      <c r="F33" s="33">
        <v>1</v>
      </c>
      <c r="G33" s="76" t="s">
        <v>85</v>
      </c>
      <c r="H33" s="35" t="s">
        <v>86</v>
      </c>
      <c r="I33" s="52">
        <v>2027</v>
      </c>
      <c r="J33" s="77">
        <v>60000</v>
      </c>
      <c r="K33" s="55" t="s">
        <v>38</v>
      </c>
      <c r="L33" s="56"/>
      <c r="M33" s="74">
        <v>1</v>
      </c>
      <c r="N33" s="51" t="s">
        <v>39</v>
      </c>
      <c r="O33" s="59">
        <v>0.5</v>
      </c>
      <c r="P33" s="68">
        <v>60000</v>
      </c>
      <c r="Q33" s="61">
        <f t="shared" si="1"/>
        <v>30000</v>
      </c>
      <c r="R33" s="42">
        <v>12</v>
      </c>
      <c r="S33" s="43" t="s">
        <v>40</v>
      </c>
      <c r="T33" s="44"/>
      <c r="U33" s="45">
        <f t="shared" si="2"/>
        <v>0</v>
      </c>
      <c r="V33" s="44"/>
      <c r="W33" s="45">
        <f t="shared" si="3"/>
        <v>0</v>
      </c>
      <c r="X33" s="44"/>
      <c r="Y33" s="45">
        <f t="shared" si="4"/>
        <v>0</v>
      </c>
      <c r="Z33" s="44">
        <f t="shared" si="10"/>
        <v>0.5</v>
      </c>
      <c r="AA33" s="45">
        <f t="shared" si="14"/>
        <v>30000</v>
      </c>
      <c r="AB33" s="44"/>
      <c r="AC33" s="45">
        <f t="shared" si="6"/>
        <v>0</v>
      </c>
      <c r="AD33" s="44">
        <f t="shared" si="12"/>
        <v>0.5</v>
      </c>
      <c r="AE33" s="45">
        <f t="shared" si="13"/>
        <v>30000</v>
      </c>
      <c r="AF33" s="46" t="s">
        <v>87</v>
      </c>
      <c r="AG33" s="47"/>
      <c r="AH33" s="48" t="s">
        <v>42</v>
      </c>
      <c r="AI33" s="50"/>
    </row>
    <row r="34" spans="1:35" ht="30" x14ac:dyDescent="0.25">
      <c r="A34" s="32" t="s">
        <v>80</v>
      </c>
      <c r="B34" s="51" t="s">
        <v>34</v>
      </c>
      <c r="C34" s="51">
        <v>2</v>
      </c>
      <c r="D34" s="51" t="s">
        <v>35</v>
      </c>
      <c r="E34" s="52" t="str">
        <f t="shared" si="0"/>
        <v>ANIM-2a</v>
      </c>
      <c r="F34" s="33">
        <v>1</v>
      </c>
      <c r="G34" s="76" t="s">
        <v>91</v>
      </c>
      <c r="H34" s="66" t="s">
        <v>37</v>
      </c>
      <c r="I34" s="52">
        <v>2026</v>
      </c>
      <c r="J34" s="77">
        <v>55000</v>
      </c>
      <c r="K34" s="55" t="s">
        <v>38</v>
      </c>
      <c r="L34" s="56"/>
      <c r="M34" s="74">
        <v>1</v>
      </c>
      <c r="N34" s="51" t="s">
        <v>39</v>
      </c>
      <c r="O34" s="59">
        <v>0.5</v>
      </c>
      <c r="P34" s="68">
        <v>55000</v>
      </c>
      <c r="Q34" s="61">
        <f t="shared" si="1"/>
        <v>27500</v>
      </c>
      <c r="R34" s="42">
        <v>16</v>
      </c>
      <c r="S34" s="43" t="s">
        <v>40</v>
      </c>
      <c r="T34" s="44"/>
      <c r="U34" s="45">
        <f t="shared" si="2"/>
        <v>0</v>
      </c>
      <c r="V34" s="44"/>
      <c r="W34" s="45">
        <f t="shared" si="3"/>
        <v>0</v>
      </c>
      <c r="X34" s="44"/>
      <c r="Y34" s="45">
        <f t="shared" si="4"/>
        <v>0</v>
      </c>
      <c r="Z34" s="44">
        <f t="shared" si="10"/>
        <v>0.5</v>
      </c>
      <c r="AA34" s="45">
        <f t="shared" si="14"/>
        <v>27500</v>
      </c>
      <c r="AB34" s="44"/>
      <c r="AC34" s="45">
        <f t="shared" si="6"/>
        <v>0</v>
      </c>
      <c r="AD34" s="44">
        <f t="shared" si="12"/>
        <v>0.5</v>
      </c>
      <c r="AE34" s="45">
        <f t="shared" si="13"/>
        <v>27500</v>
      </c>
      <c r="AF34" s="46"/>
      <c r="AG34" s="47"/>
      <c r="AH34" s="48" t="s">
        <v>42</v>
      </c>
      <c r="AI34" s="50">
        <v>5</v>
      </c>
    </row>
    <row r="35" spans="1:35" ht="30" x14ac:dyDescent="0.25">
      <c r="A35" s="32" t="s">
        <v>80</v>
      </c>
      <c r="B35" s="51" t="s">
        <v>34</v>
      </c>
      <c r="C35" s="51">
        <v>2</v>
      </c>
      <c r="D35" s="51" t="s">
        <v>43</v>
      </c>
      <c r="E35" s="52" t="str">
        <f t="shared" si="0"/>
        <v>ANIM-2b</v>
      </c>
      <c r="F35" s="33">
        <v>1</v>
      </c>
      <c r="G35" s="76" t="s">
        <v>92</v>
      </c>
      <c r="H35" s="66" t="s">
        <v>37</v>
      </c>
      <c r="I35" s="52">
        <v>2027</v>
      </c>
      <c r="J35" s="77">
        <v>56000</v>
      </c>
      <c r="K35" s="55" t="s">
        <v>38</v>
      </c>
      <c r="L35" s="56"/>
      <c r="M35" s="74">
        <v>1</v>
      </c>
      <c r="N35" s="51" t="s">
        <v>39</v>
      </c>
      <c r="O35" s="59">
        <v>0.5</v>
      </c>
      <c r="P35" s="68">
        <v>56000</v>
      </c>
      <c r="Q35" s="61">
        <f t="shared" si="1"/>
        <v>28000</v>
      </c>
      <c r="R35" s="42">
        <v>16</v>
      </c>
      <c r="S35" s="43" t="s">
        <v>40</v>
      </c>
      <c r="T35" s="44"/>
      <c r="U35" s="45">
        <f t="shared" si="2"/>
        <v>0</v>
      </c>
      <c r="V35" s="44"/>
      <c r="W35" s="45">
        <f t="shared" si="3"/>
        <v>0</v>
      </c>
      <c r="X35" s="44"/>
      <c r="Y35" s="45">
        <f t="shared" si="4"/>
        <v>0</v>
      </c>
      <c r="Z35" s="44">
        <f t="shared" si="10"/>
        <v>0.5</v>
      </c>
      <c r="AA35" s="45">
        <f t="shared" si="14"/>
        <v>28000</v>
      </c>
      <c r="AB35" s="44"/>
      <c r="AC35" s="45">
        <f t="shared" si="6"/>
        <v>0</v>
      </c>
      <c r="AD35" s="44">
        <f t="shared" si="12"/>
        <v>0.5</v>
      </c>
      <c r="AE35" s="45">
        <f t="shared" si="13"/>
        <v>28000</v>
      </c>
      <c r="AF35" s="46"/>
      <c r="AG35" s="47"/>
      <c r="AH35" s="48" t="s">
        <v>42</v>
      </c>
      <c r="AI35" s="50">
        <v>2</v>
      </c>
    </row>
    <row r="36" spans="1:35" ht="30" x14ac:dyDescent="0.25">
      <c r="A36" s="32" t="s">
        <v>80</v>
      </c>
      <c r="B36" s="51" t="s">
        <v>93</v>
      </c>
      <c r="C36" s="51">
        <v>1</v>
      </c>
      <c r="D36" s="51"/>
      <c r="E36" s="52" t="str">
        <f t="shared" si="0"/>
        <v>ASS-1</v>
      </c>
      <c r="F36" s="33">
        <v>1</v>
      </c>
      <c r="G36" s="69" t="s">
        <v>94</v>
      </c>
      <c r="H36" s="53" t="s">
        <v>95</v>
      </c>
      <c r="I36" s="52">
        <v>2026</v>
      </c>
      <c r="J36" s="73">
        <v>120000</v>
      </c>
      <c r="K36" s="55" t="s">
        <v>38</v>
      </c>
      <c r="L36" s="56"/>
      <c r="M36" s="74">
        <v>250</v>
      </c>
      <c r="N36" s="58" t="s">
        <v>96</v>
      </c>
      <c r="O36" s="59">
        <v>0.5</v>
      </c>
      <c r="P36" s="60">
        <f>M36*480</f>
        <v>120000</v>
      </c>
      <c r="Q36" s="61">
        <f t="shared" si="1"/>
        <v>60000</v>
      </c>
      <c r="R36" s="42">
        <v>12</v>
      </c>
      <c r="S36" s="43" t="s">
        <v>97</v>
      </c>
      <c r="T36" s="62"/>
      <c r="U36" s="63">
        <f t="shared" si="2"/>
        <v>0</v>
      </c>
      <c r="V36" s="62"/>
      <c r="W36" s="63">
        <f t="shared" si="3"/>
        <v>0</v>
      </c>
      <c r="X36" s="62"/>
      <c r="Y36" s="63">
        <f t="shared" si="4"/>
        <v>0</v>
      </c>
      <c r="Z36" s="44">
        <f t="shared" si="10"/>
        <v>0.5</v>
      </c>
      <c r="AA36" s="63">
        <f t="shared" ref="AA36:AA41" si="15">U36+W36+Q36+Y36</f>
        <v>60000</v>
      </c>
      <c r="AB36" s="62"/>
      <c r="AC36" s="63">
        <f t="shared" si="6"/>
        <v>0</v>
      </c>
      <c r="AD36" s="62">
        <f t="shared" si="12"/>
        <v>0.5</v>
      </c>
      <c r="AE36" s="63">
        <f t="shared" si="13"/>
        <v>60000</v>
      </c>
      <c r="AF36" s="34"/>
      <c r="AG36" s="64"/>
      <c r="AH36" s="48" t="s">
        <v>42</v>
      </c>
      <c r="AI36" s="50">
        <v>3</v>
      </c>
    </row>
    <row r="37" spans="1:35" ht="30" x14ac:dyDescent="0.25">
      <c r="A37" s="32" t="s">
        <v>80</v>
      </c>
      <c r="B37" s="51" t="s">
        <v>93</v>
      </c>
      <c r="C37" s="51">
        <v>2</v>
      </c>
      <c r="D37" s="51"/>
      <c r="E37" s="52" t="str">
        <f t="shared" si="0"/>
        <v>ASS-2</v>
      </c>
      <c r="F37" s="33">
        <v>1</v>
      </c>
      <c r="G37" s="69" t="s">
        <v>98</v>
      </c>
      <c r="H37" s="53" t="s">
        <v>95</v>
      </c>
      <c r="I37" s="52">
        <v>2026</v>
      </c>
      <c r="J37" s="54">
        <v>650000</v>
      </c>
      <c r="K37" s="55" t="s">
        <v>38</v>
      </c>
      <c r="L37" s="56"/>
      <c r="M37" s="57">
        <v>1100</v>
      </c>
      <c r="N37" s="58" t="s">
        <v>96</v>
      </c>
      <c r="O37" s="59">
        <v>0.5</v>
      </c>
      <c r="P37" s="60">
        <f>M37*480</f>
        <v>528000</v>
      </c>
      <c r="Q37" s="61">
        <f t="shared" si="1"/>
        <v>264000</v>
      </c>
      <c r="R37" s="42">
        <v>12</v>
      </c>
      <c r="S37" s="70" t="s">
        <v>97</v>
      </c>
      <c r="T37" s="62"/>
      <c r="U37" s="63">
        <f t="shared" si="2"/>
        <v>0</v>
      </c>
      <c r="V37" s="62"/>
      <c r="W37" s="63">
        <f t="shared" si="3"/>
        <v>0</v>
      </c>
      <c r="X37" s="62"/>
      <c r="Y37" s="63">
        <f t="shared" si="4"/>
        <v>0</v>
      </c>
      <c r="Z37" s="44">
        <f t="shared" si="10"/>
        <v>0.40615384615384614</v>
      </c>
      <c r="AA37" s="63">
        <f t="shared" si="15"/>
        <v>264000</v>
      </c>
      <c r="AB37" s="62"/>
      <c r="AC37" s="63">
        <f t="shared" si="6"/>
        <v>0</v>
      </c>
      <c r="AD37" s="62">
        <f t="shared" si="12"/>
        <v>0.5938461538461538</v>
      </c>
      <c r="AE37" s="63">
        <f t="shared" si="13"/>
        <v>386000</v>
      </c>
      <c r="AF37" s="34"/>
      <c r="AG37" s="64"/>
      <c r="AH37" s="48" t="s">
        <v>42</v>
      </c>
      <c r="AI37" s="50">
        <v>1</v>
      </c>
    </row>
    <row r="38" spans="1:35" ht="30" x14ac:dyDescent="0.25">
      <c r="A38" s="32" t="s">
        <v>80</v>
      </c>
      <c r="B38" s="51" t="s">
        <v>93</v>
      </c>
      <c r="C38" s="51">
        <v>3</v>
      </c>
      <c r="D38" s="51"/>
      <c r="E38" s="52" t="str">
        <f t="shared" si="0"/>
        <v>ASS-3</v>
      </c>
      <c r="F38" s="33">
        <v>1</v>
      </c>
      <c r="G38" s="69" t="s">
        <v>99</v>
      </c>
      <c r="H38" s="53" t="s">
        <v>95</v>
      </c>
      <c r="I38" s="52">
        <v>2027</v>
      </c>
      <c r="J38" s="54">
        <v>400000</v>
      </c>
      <c r="K38" s="55" t="s">
        <v>38</v>
      </c>
      <c r="L38" s="56"/>
      <c r="M38" s="57">
        <v>500</v>
      </c>
      <c r="N38" s="58" t="s">
        <v>96</v>
      </c>
      <c r="O38" s="59">
        <v>0.5</v>
      </c>
      <c r="P38" s="60">
        <f>M38*480</f>
        <v>240000</v>
      </c>
      <c r="Q38" s="61">
        <f t="shared" si="1"/>
        <v>120000</v>
      </c>
      <c r="R38" s="42">
        <v>12</v>
      </c>
      <c r="S38" s="70" t="s">
        <v>97</v>
      </c>
      <c r="T38" s="62"/>
      <c r="U38" s="63">
        <f t="shared" si="2"/>
        <v>0</v>
      </c>
      <c r="V38" s="62"/>
      <c r="W38" s="63">
        <f t="shared" si="3"/>
        <v>0</v>
      </c>
      <c r="X38" s="62"/>
      <c r="Y38" s="63">
        <f t="shared" si="4"/>
        <v>0</v>
      </c>
      <c r="Z38" s="44">
        <f t="shared" si="10"/>
        <v>0.3</v>
      </c>
      <c r="AA38" s="63">
        <f t="shared" si="15"/>
        <v>120000</v>
      </c>
      <c r="AB38" s="62"/>
      <c r="AC38" s="63">
        <f t="shared" si="6"/>
        <v>0</v>
      </c>
      <c r="AD38" s="62">
        <f t="shared" si="12"/>
        <v>0.7</v>
      </c>
      <c r="AE38" s="63">
        <f t="shared" si="13"/>
        <v>280000</v>
      </c>
      <c r="AF38" s="34" t="s">
        <v>100</v>
      </c>
      <c r="AG38" s="64"/>
      <c r="AH38" s="48" t="s">
        <v>42</v>
      </c>
      <c r="AI38" s="50">
        <v>7</v>
      </c>
    </row>
    <row r="39" spans="1:35" ht="30" x14ac:dyDescent="0.25">
      <c r="A39" s="32" t="s">
        <v>80</v>
      </c>
      <c r="B39" s="51" t="s">
        <v>93</v>
      </c>
      <c r="C39" s="51">
        <v>4</v>
      </c>
      <c r="D39" s="51"/>
      <c r="E39" s="52" t="str">
        <f t="shared" si="0"/>
        <v>ASS-4</v>
      </c>
      <c r="F39" s="33">
        <v>1</v>
      </c>
      <c r="G39" s="53" t="s">
        <v>101</v>
      </c>
      <c r="H39" s="53" t="s">
        <v>95</v>
      </c>
      <c r="I39" s="52">
        <v>2026</v>
      </c>
      <c r="J39" s="54">
        <v>510000</v>
      </c>
      <c r="K39" s="55" t="s">
        <v>38</v>
      </c>
      <c r="L39" s="56"/>
      <c r="M39" s="57">
        <v>800</v>
      </c>
      <c r="N39" s="58" t="s">
        <v>96</v>
      </c>
      <c r="O39" s="59">
        <v>0.5</v>
      </c>
      <c r="P39" s="60">
        <f>M39*480</f>
        <v>384000</v>
      </c>
      <c r="Q39" s="61">
        <f t="shared" si="1"/>
        <v>192000</v>
      </c>
      <c r="R39" s="42">
        <v>12</v>
      </c>
      <c r="S39" s="43" t="s">
        <v>97</v>
      </c>
      <c r="T39" s="62"/>
      <c r="U39" s="63">
        <f t="shared" si="2"/>
        <v>0</v>
      </c>
      <c r="V39" s="62"/>
      <c r="W39" s="63">
        <f t="shared" si="3"/>
        <v>0</v>
      </c>
      <c r="X39" s="62"/>
      <c r="Y39" s="63">
        <f t="shared" si="4"/>
        <v>0</v>
      </c>
      <c r="Z39" s="44">
        <f t="shared" si="10"/>
        <v>0.37647058823529411</v>
      </c>
      <c r="AA39" s="63">
        <f t="shared" si="15"/>
        <v>192000</v>
      </c>
      <c r="AB39" s="62"/>
      <c r="AC39" s="63">
        <f t="shared" si="6"/>
        <v>0</v>
      </c>
      <c r="AD39" s="62">
        <f t="shared" si="12"/>
        <v>0.62352941176470589</v>
      </c>
      <c r="AE39" s="63">
        <f t="shared" si="13"/>
        <v>318000</v>
      </c>
      <c r="AF39" s="34" t="s">
        <v>100</v>
      </c>
      <c r="AG39" s="64"/>
      <c r="AH39" s="48" t="s">
        <v>42</v>
      </c>
      <c r="AI39" s="50">
        <v>6</v>
      </c>
    </row>
    <row r="40" spans="1:35" ht="30" x14ac:dyDescent="0.25">
      <c r="A40" s="32" t="s">
        <v>80</v>
      </c>
      <c r="B40" s="51" t="s">
        <v>93</v>
      </c>
      <c r="C40" s="51">
        <v>5</v>
      </c>
      <c r="D40" s="51"/>
      <c r="E40" s="52" t="str">
        <f t="shared" si="0"/>
        <v>ASS-5</v>
      </c>
      <c r="F40" s="33">
        <v>1</v>
      </c>
      <c r="G40" s="53" t="s">
        <v>102</v>
      </c>
      <c r="H40" s="53" t="s">
        <v>95</v>
      </c>
      <c r="I40" s="52">
        <v>2026</v>
      </c>
      <c r="J40" s="54">
        <v>181700</v>
      </c>
      <c r="K40" s="55" t="s">
        <v>38</v>
      </c>
      <c r="L40" s="56"/>
      <c r="M40" s="57">
        <v>500</v>
      </c>
      <c r="N40" s="58" t="s">
        <v>96</v>
      </c>
      <c r="O40" s="59">
        <v>0.5</v>
      </c>
      <c r="P40" s="60">
        <v>181700</v>
      </c>
      <c r="Q40" s="61">
        <f t="shared" si="1"/>
        <v>90850</v>
      </c>
      <c r="R40" s="42">
        <v>12</v>
      </c>
      <c r="S40" s="43" t="s">
        <v>97</v>
      </c>
      <c r="T40" s="62"/>
      <c r="U40" s="63">
        <f t="shared" si="2"/>
        <v>0</v>
      </c>
      <c r="V40" s="62"/>
      <c r="W40" s="63">
        <f t="shared" si="3"/>
        <v>0</v>
      </c>
      <c r="X40" s="62"/>
      <c r="Y40" s="63">
        <f t="shared" si="4"/>
        <v>0</v>
      </c>
      <c r="Z40" s="44">
        <f t="shared" si="10"/>
        <v>0.5</v>
      </c>
      <c r="AA40" s="63">
        <f t="shared" si="15"/>
        <v>90850</v>
      </c>
      <c r="AB40" s="62"/>
      <c r="AC40" s="63">
        <f t="shared" si="6"/>
        <v>0</v>
      </c>
      <c r="AD40" s="62">
        <f t="shared" si="12"/>
        <v>0.5</v>
      </c>
      <c r="AE40" s="63">
        <f t="shared" si="13"/>
        <v>90850</v>
      </c>
      <c r="AF40" s="34"/>
      <c r="AG40" s="64"/>
      <c r="AH40" s="48" t="s">
        <v>42</v>
      </c>
      <c r="AI40" s="50">
        <v>4</v>
      </c>
    </row>
    <row r="41" spans="1:35" ht="30" x14ac:dyDescent="0.25">
      <c r="A41" s="32" t="s">
        <v>80</v>
      </c>
      <c r="B41" s="51" t="s">
        <v>93</v>
      </c>
      <c r="C41" s="51">
        <v>6</v>
      </c>
      <c r="D41" s="51"/>
      <c r="E41" s="52" t="str">
        <f t="shared" si="0"/>
        <v>ASS-6</v>
      </c>
      <c r="F41" s="33">
        <v>1</v>
      </c>
      <c r="G41" s="53" t="s">
        <v>103</v>
      </c>
      <c r="H41" s="53" t="s">
        <v>95</v>
      </c>
      <c r="I41" s="52">
        <v>2026</v>
      </c>
      <c r="J41" s="54">
        <v>130000</v>
      </c>
      <c r="K41" s="55" t="s">
        <v>38</v>
      </c>
      <c r="L41" s="56"/>
      <c r="M41" s="57">
        <v>500</v>
      </c>
      <c r="N41" s="58" t="s">
        <v>96</v>
      </c>
      <c r="O41" s="59">
        <v>0.5</v>
      </c>
      <c r="P41" s="60">
        <v>130000</v>
      </c>
      <c r="Q41" s="61">
        <f t="shared" si="1"/>
        <v>65000</v>
      </c>
      <c r="R41" s="42">
        <v>12</v>
      </c>
      <c r="S41" s="43" t="s">
        <v>97</v>
      </c>
      <c r="T41" s="62"/>
      <c r="U41" s="63">
        <f t="shared" si="2"/>
        <v>0</v>
      </c>
      <c r="V41" s="62"/>
      <c r="W41" s="63">
        <f t="shared" si="3"/>
        <v>0</v>
      </c>
      <c r="X41" s="62"/>
      <c r="Y41" s="63">
        <f t="shared" si="4"/>
        <v>0</v>
      </c>
      <c r="Z41" s="44">
        <f t="shared" si="10"/>
        <v>0.5</v>
      </c>
      <c r="AA41" s="63">
        <f t="shared" si="15"/>
        <v>65000</v>
      </c>
      <c r="AB41" s="62"/>
      <c r="AC41" s="63">
        <f t="shared" si="6"/>
        <v>0</v>
      </c>
      <c r="AD41" s="62">
        <f t="shared" si="12"/>
        <v>0.5</v>
      </c>
      <c r="AE41" s="63">
        <f t="shared" si="13"/>
        <v>65000</v>
      </c>
      <c r="AF41" s="34"/>
      <c r="AG41" s="64"/>
      <c r="AH41" s="48" t="s">
        <v>42</v>
      </c>
      <c r="AI41" s="50"/>
    </row>
    <row r="42" spans="1:35" ht="30" x14ac:dyDescent="0.25">
      <c r="A42" s="32" t="s">
        <v>80</v>
      </c>
      <c r="B42" s="51" t="s">
        <v>93</v>
      </c>
      <c r="C42" s="51">
        <v>7</v>
      </c>
      <c r="D42" s="51"/>
      <c r="E42" s="52" t="str">
        <f t="shared" si="0"/>
        <v>ASS-7</v>
      </c>
      <c r="F42" s="33">
        <v>1</v>
      </c>
      <c r="G42" s="53" t="s">
        <v>104</v>
      </c>
      <c r="H42" s="53" t="s">
        <v>95</v>
      </c>
      <c r="I42" s="52">
        <v>2026</v>
      </c>
      <c r="J42" s="54">
        <v>280000</v>
      </c>
      <c r="K42" s="55" t="s">
        <v>38</v>
      </c>
      <c r="L42" s="56"/>
      <c r="M42" s="57">
        <v>400</v>
      </c>
      <c r="N42" s="58" t="s">
        <v>96</v>
      </c>
      <c r="O42" s="59">
        <v>0.5</v>
      </c>
      <c r="P42" s="60">
        <f t="shared" ref="P42:P53" si="16">M42*480</f>
        <v>192000</v>
      </c>
      <c r="Q42" s="61">
        <f t="shared" si="1"/>
        <v>96000</v>
      </c>
      <c r="R42" s="42">
        <v>12</v>
      </c>
      <c r="S42" s="43" t="s">
        <v>97</v>
      </c>
      <c r="T42" s="62"/>
      <c r="U42" s="63"/>
      <c r="V42" s="62"/>
      <c r="W42" s="63"/>
      <c r="X42" s="62"/>
      <c r="Y42" s="63"/>
      <c r="Z42" s="44"/>
      <c r="AA42" s="63"/>
      <c r="AB42" s="62"/>
      <c r="AC42" s="63"/>
      <c r="AD42" s="62"/>
      <c r="AE42" s="63"/>
      <c r="AF42" s="34"/>
      <c r="AG42" s="64"/>
      <c r="AH42" s="48" t="s">
        <v>42</v>
      </c>
      <c r="AI42" s="50"/>
    </row>
    <row r="43" spans="1:35" ht="45" x14ac:dyDescent="0.25">
      <c r="A43" s="32" t="s">
        <v>80</v>
      </c>
      <c r="B43" s="51" t="s">
        <v>93</v>
      </c>
      <c r="C43" s="51">
        <v>8</v>
      </c>
      <c r="D43" s="51" t="s">
        <v>35</v>
      </c>
      <c r="E43" s="52" t="str">
        <f t="shared" si="0"/>
        <v>ASS-8a</v>
      </c>
      <c r="F43" s="33">
        <v>1</v>
      </c>
      <c r="G43" s="79" t="s">
        <v>105</v>
      </c>
      <c r="H43" s="78" t="s">
        <v>86</v>
      </c>
      <c r="I43" s="52">
        <v>2026</v>
      </c>
      <c r="J43" s="67">
        <v>422750</v>
      </c>
      <c r="K43" s="55" t="s">
        <v>55</v>
      </c>
      <c r="L43" s="56"/>
      <c r="M43" s="57">
        <v>445</v>
      </c>
      <c r="N43" s="51" t="s">
        <v>106</v>
      </c>
      <c r="O43" s="59">
        <v>0.5</v>
      </c>
      <c r="P43" s="68">
        <f t="shared" si="16"/>
        <v>213600</v>
      </c>
      <c r="Q43" s="61">
        <f t="shared" si="1"/>
        <v>106800</v>
      </c>
      <c r="R43" s="42">
        <v>12</v>
      </c>
      <c r="S43" s="43" t="s">
        <v>40</v>
      </c>
      <c r="T43" s="44"/>
      <c r="U43" s="45">
        <f t="shared" ref="U43:U57" si="17">J43*T43</f>
        <v>0</v>
      </c>
      <c r="V43" s="44"/>
      <c r="W43" s="45">
        <f t="shared" ref="W43:W57" si="18">J43*V43</f>
        <v>0</v>
      </c>
      <c r="X43" s="44"/>
      <c r="Y43" s="45">
        <f t="shared" ref="Y43:Y57" si="19">J43*X43</f>
        <v>0</v>
      </c>
      <c r="Z43" s="44">
        <f t="shared" ref="Z43:Z57" si="20">AA43/J43</f>
        <v>0.25263157894736843</v>
      </c>
      <c r="AA43" s="45">
        <f t="shared" ref="AA43:AA55" si="21">Q43+U43+W43+Y43</f>
        <v>106800</v>
      </c>
      <c r="AB43" s="44"/>
      <c r="AC43" s="45">
        <f t="shared" ref="AC43:AC57" si="22">J43*AB43</f>
        <v>0</v>
      </c>
      <c r="AD43" s="44">
        <f t="shared" ref="AD43:AD57" si="23">AE43/J43</f>
        <v>0.74736842105263157</v>
      </c>
      <c r="AE43" s="45">
        <f t="shared" ref="AE43:AE57" si="24">J43-AA43-AC43</f>
        <v>315950</v>
      </c>
      <c r="AF43" s="46"/>
      <c r="AG43" s="47"/>
      <c r="AH43" s="48" t="s">
        <v>42</v>
      </c>
      <c r="AI43" s="50"/>
    </row>
    <row r="44" spans="1:35" ht="30" x14ac:dyDescent="0.25">
      <c r="A44" s="32" t="s">
        <v>80</v>
      </c>
      <c r="B44" s="51" t="s">
        <v>93</v>
      </c>
      <c r="C44" s="51">
        <v>8</v>
      </c>
      <c r="D44" s="51" t="s">
        <v>107</v>
      </c>
      <c r="E44" s="52" t="str">
        <f t="shared" si="0"/>
        <v>ASS-8e</v>
      </c>
      <c r="F44" s="33">
        <v>1</v>
      </c>
      <c r="G44" s="79" t="s">
        <v>108</v>
      </c>
      <c r="H44" s="78" t="s">
        <v>86</v>
      </c>
      <c r="I44" s="52">
        <v>2027</v>
      </c>
      <c r="J44" s="67">
        <v>950950</v>
      </c>
      <c r="K44" s="55" t="s">
        <v>55</v>
      </c>
      <c r="L44" s="56"/>
      <c r="M44" s="57">
        <v>1001</v>
      </c>
      <c r="N44" s="51" t="s">
        <v>106</v>
      </c>
      <c r="O44" s="59">
        <v>0.5</v>
      </c>
      <c r="P44" s="68">
        <f t="shared" si="16"/>
        <v>480480</v>
      </c>
      <c r="Q44" s="61">
        <f t="shared" si="1"/>
        <v>240240</v>
      </c>
      <c r="R44" s="42">
        <v>12</v>
      </c>
      <c r="S44" s="43" t="s">
        <v>40</v>
      </c>
      <c r="T44" s="44"/>
      <c r="U44" s="45">
        <f t="shared" si="17"/>
        <v>0</v>
      </c>
      <c r="V44" s="44"/>
      <c r="W44" s="45">
        <f t="shared" si="18"/>
        <v>0</v>
      </c>
      <c r="X44" s="44"/>
      <c r="Y44" s="45">
        <f t="shared" si="19"/>
        <v>0</v>
      </c>
      <c r="Z44" s="44">
        <f t="shared" si="20"/>
        <v>0.25263157894736843</v>
      </c>
      <c r="AA44" s="45">
        <f t="shared" si="21"/>
        <v>240240</v>
      </c>
      <c r="AB44" s="44"/>
      <c r="AC44" s="45">
        <f t="shared" si="22"/>
        <v>0</v>
      </c>
      <c r="AD44" s="44">
        <f t="shared" si="23"/>
        <v>0.74736842105263157</v>
      </c>
      <c r="AE44" s="45">
        <f t="shared" si="24"/>
        <v>710710</v>
      </c>
      <c r="AF44" s="46"/>
      <c r="AG44" s="47"/>
      <c r="AH44" s="48" t="s">
        <v>42</v>
      </c>
      <c r="AI44" s="50"/>
    </row>
    <row r="45" spans="1:35" ht="30" x14ac:dyDescent="0.25">
      <c r="A45" s="32" t="s">
        <v>80</v>
      </c>
      <c r="B45" s="51" t="s">
        <v>93</v>
      </c>
      <c r="C45" s="51">
        <v>8</v>
      </c>
      <c r="D45" s="51" t="s">
        <v>43</v>
      </c>
      <c r="E45" s="52" t="str">
        <f t="shared" si="0"/>
        <v>ASS-8b</v>
      </c>
      <c r="F45" s="33">
        <v>1</v>
      </c>
      <c r="G45" s="79" t="s">
        <v>109</v>
      </c>
      <c r="H45" s="78" t="s">
        <v>86</v>
      </c>
      <c r="I45" s="52">
        <v>2026</v>
      </c>
      <c r="J45" s="67">
        <v>152000</v>
      </c>
      <c r="K45" s="55" t="s">
        <v>55</v>
      </c>
      <c r="L45" s="56"/>
      <c r="M45" s="57">
        <v>160</v>
      </c>
      <c r="N45" s="51" t="s">
        <v>106</v>
      </c>
      <c r="O45" s="59">
        <v>0.5</v>
      </c>
      <c r="P45" s="68">
        <f t="shared" si="16"/>
        <v>76800</v>
      </c>
      <c r="Q45" s="61">
        <f t="shared" si="1"/>
        <v>38400</v>
      </c>
      <c r="R45" s="42">
        <v>12</v>
      </c>
      <c r="S45" s="43" t="s">
        <v>40</v>
      </c>
      <c r="T45" s="44"/>
      <c r="U45" s="45">
        <f t="shared" si="17"/>
        <v>0</v>
      </c>
      <c r="V45" s="44"/>
      <c r="W45" s="45">
        <f t="shared" si="18"/>
        <v>0</v>
      </c>
      <c r="X45" s="44"/>
      <c r="Y45" s="45">
        <f t="shared" si="19"/>
        <v>0</v>
      </c>
      <c r="Z45" s="44">
        <f t="shared" si="20"/>
        <v>0.25263157894736843</v>
      </c>
      <c r="AA45" s="45">
        <f t="shared" si="21"/>
        <v>38400</v>
      </c>
      <c r="AB45" s="44"/>
      <c r="AC45" s="45">
        <f t="shared" si="22"/>
        <v>0</v>
      </c>
      <c r="AD45" s="44">
        <f t="shared" si="23"/>
        <v>0.74736842105263157</v>
      </c>
      <c r="AE45" s="45">
        <f t="shared" si="24"/>
        <v>113600</v>
      </c>
      <c r="AF45" s="46"/>
      <c r="AG45" s="47"/>
      <c r="AH45" s="48" t="s">
        <v>42</v>
      </c>
      <c r="AI45" s="50"/>
    </row>
    <row r="46" spans="1:35" ht="45" x14ac:dyDescent="0.25">
      <c r="A46" s="32" t="s">
        <v>80</v>
      </c>
      <c r="B46" s="51" t="s">
        <v>93</v>
      </c>
      <c r="C46" s="51">
        <v>8</v>
      </c>
      <c r="D46" s="51" t="s">
        <v>90</v>
      </c>
      <c r="E46" s="52" t="str">
        <f t="shared" si="0"/>
        <v>ASS-8c</v>
      </c>
      <c r="F46" s="33">
        <v>1</v>
      </c>
      <c r="G46" s="79" t="s">
        <v>110</v>
      </c>
      <c r="H46" s="78" t="s">
        <v>86</v>
      </c>
      <c r="I46" s="52">
        <v>2026</v>
      </c>
      <c r="J46" s="67">
        <v>432250</v>
      </c>
      <c r="K46" s="55" t="s">
        <v>55</v>
      </c>
      <c r="L46" s="56"/>
      <c r="M46" s="57">
        <v>455</v>
      </c>
      <c r="N46" s="51" t="s">
        <v>106</v>
      </c>
      <c r="O46" s="59">
        <v>0.5</v>
      </c>
      <c r="P46" s="68">
        <f t="shared" si="16"/>
        <v>218400</v>
      </c>
      <c r="Q46" s="61">
        <f t="shared" si="1"/>
        <v>109200</v>
      </c>
      <c r="R46" s="42">
        <v>12</v>
      </c>
      <c r="S46" s="43" t="s">
        <v>40</v>
      </c>
      <c r="T46" s="44"/>
      <c r="U46" s="45">
        <f t="shared" si="17"/>
        <v>0</v>
      </c>
      <c r="V46" s="44"/>
      <c r="W46" s="45">
        <f t="shared" si="18"/>
        <v>0</v>
      </c>
      <c r="X46" s="44"/>
      <c r="Y46" s="45">
        <f t="shared" si="19"/>
        <v>0</v>
      </c>
      <c r="Z46" s="44">
        <f t="shared" si="20"/>
        <v>0.25263157894736843</v>
      </c>
      <c r="AA46" s="45">
        <f t="shared" si="21"/>
        <v>109200</v>
      </c>
      <c r="AB46" s="44"/>
      <c r="AC46" s="45">
        <f t="shared" si="22"/>
        <v>0</v>
      </c>
      <c r="AD46" s="44">
        <f t="shared" si="23"/>
        <v>0.74736842105263157</v>
      </c>
      <c r="AE46" s="45">
        <f t="shared" si="24"/>
        <v>323050</v>
      </c>
      <c r="AF46" s="46"/>
      <c r="AG46" s="47"/>
      <c r="AH46" s="48" t="s">
        <v>42</v>
      </c>
      <c r="AI46" s="50"/>
    </row>
    <row r="47" spans="1:35" ht="30" x14ac:dyDescent="0.25">
      <c r="A47" s="32" t="s">
        <v>80</v>
      </c>
      <c r="B47" s="51" t="s">
        <v>93</v>
      </c>
      <c r="C47" s="51">
        <v>8</v>
      </c>
      <c r="D47" s="51" t="s">
        <v>111</v>
      </c>
      <c r="E47" s="52" t="str">
        <f t="shared" si="0"/>
        <v>ASS-8i</v>
      </c>
      <c r="F47" s="33">
        <v>1</v>
      </c>
      <c r="G47" s="79" t="s">
        <v>112</v>
      </c>
      <c r="H47" s="78" t="s">
        <v>86</v>
      </c>
      <c r="I47" s="52">
        <v>2027</v>
      </c>
      <c r="J47" s="67">
        <v>361000</v>
      </c>
      <c r="K47" s="55" t="s">
        <v>55</v>
      </c>
      <c r="L47" s="56"/>
      <c r="M47" s="57">
        <v>380</v>
      </c>
      <c r="N47" s="51" t="s">
        <v>106</v>
      </c>
      <c r="O47" s="59">
        <v>0.5</v>
      </c>
      <c r="P47" s="68">
        <f t="shared" si="16"/>
        <v>182400</v>
      </c>
      <c r="Q47" s="61">
        <f t="shared" si="1"/>
        <v>91200</v>
      </c>
      <c r="R47" s="42">
        <v>12</v>
      </c>
      <c r="S47" s="43" t="s">
        <v>40</v>
      </c>
      <c r="T47" s="44"/>
      <c r="U47" s="45">
        <f t="shared" si="17"/>
        <v>0</v>
      </c>
      <c r="V47" s="44"/>
      <c r="W47" s="45">
        <f t="shared" si="18"/>
        <v>0</v>
      </c>
      <c r="X47" s="44"/>
      <c r="Y47" s="45">
        <f t="shared" si="19"/>
        <v>0</v>
      </c>
      <c r="Z47" s="44">
        <f t="shared" si="20"/>
        <v>0.25263157894736843</v>
      </c>
      <c r="AA47" s="45">
        <f t="shared" si="21"/>
        <v>91200</v>
      </c>
      <c r="AB47" s="44"/>
      <c r="AC47" s="45">
        <f t="shared" si="22"/>
        <v>0</v>
      </c>
      <c r="AD47" s="44">
        <f t="shared" si="23"/>
        <v>0.74736842105263157</v>
      </c>
      <c r="AE47" s="45">
        <f t="shared" si="24"/>
        <v>269800</v>
      </c>
      <c r="AF47" s="46"/>
      <c r="AG47" s="47"/>
      <c r="AH47" s="48" t="s">
        <v>42</v>
      </c>
      <c r="AI47" s="50"/>
    </row>
    <row r="48" spans="1:35" ht="30" x14ac:dyDescent="0.25">
      <c r="A48" s="32" t="s">
        <v>80</v>
      </c>
      <c r="B48" s="51" t="s">
        <v>93</v>
      </c>
      <c r="C48" s="51">
        <v>8</v>
      </c>
      <c r="D48" s="51" t="s">
        <v>113</v>
      </c>
      <c r="E48" s="52" t="str">
        <f t="shared" si="0"/>
        <v>ASS-8j</v>
      </c>
      <c r="F48" s="33">
        <v>1</v>
      </c>
      <c r="G48" s="79" t="s">
        <v>114</v>
      </c>
      <c r="H48" s="78" t="s">
        <v>86</v>
      </c>
      <c r="I48" s="52">
        <v>2027</v>
      </c>
      <c r="J48" s="67">
        <v>131100</v>
      </c>
      <c r="K48" s="55" t="s">
        <v>55</v>
      </c>
      <c r="L48" s="56"/>
      <c r="M48" s="57">
        <v>138</v>
      </c>
      <c r="N48" s="51" t="s">
        <v>106</v>
      </c>
      <c r="O48" s="59">
        <v>0.5</v>
      </c>
      <c r="P48" s="68">
        <f t="shared" si="16"/>
        <v>66240</v>
      </c>
      <c r="Q48" s="61">
        <f t="shared" si="1"/>
        <v>33120</v>
      </c>
      <c r="R48" s="42">
        <v>12</v>
      </c>
      <c r="S48" s="43" t="s">
        <v>40</v>
      </c>
      <c r="T48" s="44"/>
      <c r="U48" s="45">
        <f t="shared" si="17"/>
        <v>0</v>
      </c>
      <c r="V48" s="44"/>
      <c r="W48" s="45">
        <f t="shared" si="18"/>
        <v>0</v>
      </c>
      <c r="X48" s="44"/>
      <c r="Y48" s="45">
        <f t="shared" si="19"/>
        <v>0</v>
      </c>
      <c r="Z48" s="44">
        <f t="shared" si="20"/>
        <v>0.25263157894736843</v>
      </c>
      <c r="AA48" s="45">
        <f t="shared" si="21"/>
        <v>33120</v>
      </c>
      <c r="AB48" s="44"/>
      <c r="AC48" s="45">
        <f t="shared" si="22"/>
        <v>0</v>
      </c>
      <c r="AD48" s="44">
        <f t="shared" si="23"/>
        <v>0.74736842105263157</v>
      </c>
      <c r="AE48" s="45">
        <f t="shared" si="24"/>
        <v>97980</v>
      </c>
      <c r="AF48" s="46"/>
      <c r="AG48" s="47"/>
      <c r="AH48" s="48" t="s">
        <v>42</v>
      </c>
      <c r="AI48" s="50"/>
    </row>
    <row r="49" spans="1:35" ht="45" x14ac:dyDescent="0.25">
      <c r="A49" s="32" t="s">
        <v>80</v>
      </c>
      <c r="B49" s="51" t="s">
        <v>93</v>
      </c>
      <c r="C49" s="51">
        <v>8</v>
      </c>
      <c r="D49" s="51" t="s">
        <v>115</v>
      </c>
      <c r="E49" s="52" t="str">
        <f t="shared" si="0"/>
        <v>ASS-8h</v>
      </c>
      <c r="F49" s="33">
        <v>1</v>
      </c>
      <c r="G49" s="79" t="s">
        <v>116</v>
      </c>
      <c r="H49" s="78" t="s">
        <v>86</v>
      </c>
      <c r="I49" s="52">
        <v>2027</v>
      </c>
      <c r="J49" s="67">
        <v>596600</v>
      </c>
      <c r="K49" s="55" t="s">
        <v>55</v>
      </c>
      <c r="L49" s="56"/>
      <c r="M49" s="57">
        <v>628</v>
      </c>
      <c r="N49" s="51" t="s">
        <v>106</v>
      </c>
      <c r="O49" s="59">
        <v>0.5</v>
      </c>
      <c r="P49" s="68">
        <f t="shared" si="16"/>
        <v>301440</v>
      </c>
      <c r="Q49" s="61">
        <f t="shared" si="1"/>
        <v>150720</v>
      </c>
      <c r="R49" s="42">
        <v>12</v>
      </c>
      <c r="S49" s="43" t="s">
        <v>40</v>
      </c>
      <c r="T49" s="44"/>
      <c r="U49" s="45">
        <f t="shared" si="17"/>
        <v>0</v>
      </c>
      <c r="V49" s="44"/>
      <c r="W49" s="45">
        <f t="shared" si="18"/>
        <v>0</v>
      </c>
      <c r="X49" s="44"/>
      <c r="Y49" s="45">
        <f t="shared" si="19"/>
        <v>0</v>
      </c>
      <c r="Z49" s="44">
        <f t="shared" si="20"/>
        <v>0.25263157894736843</v>
      </c>
      <c r="AA49" s="45">
        <f t="shared" si="21"/>
        <v>150720</v>
      </c>
      <c r="AB49" s="44"/>
      <c r="AC49" s="45">
        <f t="shared" si="22"/>
        <v>0</v>
      </c>
      <c r="AD49" s="44">
        <f t="shared" si="23"/>
        <v>0.74736842105263157</v>
      </c>
      <c r="AE49" s="45">
        <f t="shared" si="24"/>
        <v>445880</v>
      </c>
      <c r="AF49" s="46"/>
      <c r="AG49" s="47"/>
      <c r="AH49" s="48" t="s">
        <v>42</v>
      </c>
      <c r="AI49" s="50"/>
    </row>
    <row r="50" spans="1:35" ht="45" x14ac:dyDescent="0.25">
      <c r="A50" s="32" t="s">
        <v>80</v>
      </c>
      <c r="B50" s="51" t="s">
        <v>93</v>
      </c>
      <c r="C50" s="51">
        <v>8</v>
      </c>
      <c r="D50" s="51" t="s">
        <v>117</v>
      </c>
      <c r="E50" s="52" t="str">
        <f t="shared" si="0"/>
        <v>ASS-8k</v>
      </c>
      <c r="F50" s="33">
        <v>1</v>
      </c>
      <c r="G50" s="79" t="s">
        <v>118</v>
      </c>
      <c r="H50" s="78" t="s">
        <v>86</v>
      </c>
      <c r="I50" s="52">
        <v>2027</v>
      </c>
      <c r="J50" s="67">
        <v>1500000</v>
      </c>
      <c r="K50" s="55" t="s">
        <v>55</v>
      </c>
      <c r="L50" s="56"/>
      <c r="M50" s="57">
        <v>1400</v>
      </c>
      <c r="N50" s="51" t="s">
        <v>106</v>
      </c>
      <c r="O50" s="59">
        <v>0.5</v>
      </c>
      <c r="P50" s="68">
        <f t="shared" si="16"/>
        <v>672000</v>
      </c>
      <c r="Q50" s="61">
        <f t="shared" si="1"/>
        <v>336000</v>
      </c>
      <c r="R50" s="42">
        <v>12</v>
      </c>
      <c r="S50" s="43" t="s">
        <v>40</v>
      </c>
      <c r="T50" s="44"/>
      <c r="U50" s="45">
        <f t="shared" si="17"/>
        <v>0</v>
      </c>
      <c r="V50" s="44"/>
      <c r="W50" s="45">
        <f t="shared" si="18"/>
        <v>0</v>
      </c>
      <c r="X50" s="44"/>
      <c r="Y50" s="45">
        <f t="shared" si="19"/>
        <v>0</v>
      </c>
      <c r="Z50" s="44">
        <f t="shared" si="20"/>
        <v>0.224</v>
      </c>
      <c r="AA50" s="45">
        <f t="shared" si="21"/>
        <v>336000</v>
      </c>
      <c r="AB50" s="44"/>
      <c r="AC50" s="45">
        <f t="shared" si="22"/>
        <v>0</v>
      </c>
      <c r="AD50" s="44">
        <f t="shared" si="23"/>
        <v>0.77600000000000002</v>
      </c>
      <c r="AE50" s="45">
        <f t="shared" si="24"/>
        <v>1164000</v>
      </c>
      <c r="AF50" s="46"/>
      <c r="AG50" s="47"/>
      <c r="AH50" s="48" t="s">
        <v>42</v>
      </c>
      <c r="AI50" s="50"/>
    </row>
    <row r="51" spans="1:35" ht="30" x14ac:dyDescent="0.25">
      <c r="A51" s="32" t="s">
        <v>80</v>
      </c>
      <c r="B51" s="51" t="s">
        <v>93</v>
      </c>
      <c r="C51" s="51">
        <v>8</v>
      </c>
      <c r="D51" s="51" t="s">
        <v>119</v>
      </c>
      <c r="E51" s="52" t="str">
        <f t="shared" si="0"/>
        <v>ASS-8g</v>
      </c>
      <c r="F51" s="33">
        <v>1</v>
      </c>
      <c r="G51" s="79" t="s">
        <v>120</v>
      </c>
      <c r="H51" s="78" t="s">
        <v>86</v>
      </c>
      <c r="I51" s="52">
        <v>2027</v>
      </c>
      <c r="J51" s="67">
        <v>665950</v>
      </c>
      <c r="K51" s="55" t="s">
        <v>55</v>
      </c>
      <c r="L51" s="56"/>
      <c r="M51" s="57">
        <v>701</v>
      </c>
      <c r="N51" s="51" t="s">
        <v>106</v>
      </c>
      <c r="O51" s="59">
        <v>0.5</v>
      </c>
      <c r="P51" s="68">
        <f t="shared" si="16"/>
        <v>336480</v>
      </c>
      <c r="Q51" s="61">
        <f t="shared" si="1"/>
        <v>168240</v>
      </c>
      <c r="R51" s="42">
        <v>12</v>
      </c>
      <c r="S51" s="43" t="s">
        <v>40</v>
      </c>
      <c r="T51" s="44"/>
      <c r="U51" s="45">
        <f t="shared" si="17"/>
        <v>0</v>
      </c>
      <c r="V51" s="44"/>
      <c r="W51" s="45">
        <f t="shared" si="18"/>
        <v>0</v>
      </c>
      <c r="X51" s="44"/>
      <c r="Y51" s="45">
        <f t="shared" si="19"/>
        <v>0</v>
      </c>
      <c r="Z51" s="44">
        <f t="shared" si="20"/>
        <v>0.25263157894736843</v>
      </c>
      <c r="AA51" s="45">
        <f t="shared" si="21"/>
        <v>168240</v>
      </c>
      <c r="AB51" s="44"/>
      <c r="AC51" s="45">
        <f t="shared" si="22"/>
        <v>0</v>
      </c>
      <c r="AD51" s="44">
        <f t="shared" si="23"/>
        <v>0.74736842105263157</v>
      </c>
      <c r="AE51" s="45">
        <f t="shared" si="24"/>
        <v>497710</v>
      </c>
      <c r="AF51" s="46"/>
      <c r="AG51" s="47"/>
      <c r="AH51" s="48" t="s">
        <v>42</v>
      </c>
      <c r="AI51" s="50"/>
    </row>
    <row r="52" spans="1:35" ht="45" x14ac:dyDescent="0.25">
      <c r="A52" s="32" t="s">
        <v>80</v>
      </c>
      <c r="B52" s="51" t="s">
        <v>93</v>
      </c>
      <c r="C52" s="51">
        <v>8</v>
      </c>
      <c r="D52" s="51" t="s">
        <v>121</v>
      </c>
      <c r="E52" s="52" t="str">
        <f t="shared" si="0"/>
        <v>ASS-8f</v>
      </c>
      <c r="F52" s="33">
        <v>1</v>
      </c>
      <c r="G52" s="79" t="s">
        <v>122</v>
      </c>
      <c r="H52" s="35" t="s">
        <v>86</v>
      </c>
      <c r="I52" s="52">
        <v>2027</v>
      </c>
      <c r="J52" s="67">
        <v>1026000</v>
      </c>
      <c r="K52" s="55" t="s">
        <v>55</v>
      </c>
      <c r="L52" s="56"/>
      <c r="M52" s="57">
        <v>1080</v>
      </c>
      <c r="N52" s="51" t="s">
        <v>106</v>
      </c>
      <c r="O52" s="59">
        <v>0.5</v>
      </c>
      <c r="P52" s="68">
        <f t="shared" si="16"/>
        <v>518400</v>
      </c>
      <c r="Q52" s="61">
        <f t="shared" si="1"/>
        <v>259200</v>
      </c>
      <c r="R52" s="42">
        <v>12</v>
      </c>
      <c r="S52" s="43" t="s">
        <v>40</v>
      </c>
      <c r="T52" s="44"/>
      <c r="U52" s="45">
        <f t="shared" si="17"/>
        <v>0</v>
      </c>
      <c r="V52" s="44"/>
      <c r="W52" s="45">
        <f t="shared" si="18"/>
        <v>0</v>
      </c>
      <c r="X52" s="44"/>
      <c r="Y52" s="45">
        <f t="shared" si="19"/>
        <v>0</v>
      </c>
      <c r="Z52" s="44">
        <f t="shared" si="20"/>
        <v>0.25263157894736843</v>
      </c>
      <c r="AA52" s="45">
        <f t="shared" si="21"/>
        <v>259200</v>
      </c>
      <c r="AB52" s="44"/>
      <c r="AC52" s="45">
        <f t="shared" si="22"/>
        <v>0</v>
      </c>
      <c r="AD52" s="44">
        <f t="shared" si="23"/>
        <v>0.74736842105263157</v>
      </c>
      <c r="AE52" s="45">
        <f t="shared" si="24"/>
        <v>766800</v>
      </c>
      <c r="AF52" s="46"/>
      <c r="AG52" s="47"/>
      <c r="AH52" s="48" t="s">
        <v>42</v>
      </c>
      <c r="AI52" s="50"/>
    </row>
    <row r="53" spans="1:35" ht="45" x14ac:dyDescent="0.25">
      <c r="A53" s="32" t="s">
        <v>80</v>
      </c>
      <c r="B53" s="51" t="s">
        <v>93</v>
      </c>
      <c r="C53" s="51">
        <v>8</v>
      </c>
      <c r="D53" s="51" t="s">
        <v>123</v>
      </c>
      <c r="E53" s="52" t="str">
        <f t="shared" si="0"/>
        <v>ASS-8d</v>
      </c>
      <c r="F53" s="33">
        <v>1</v>
      </c>
      <c r="G53" s="79" t="s">
        <v>124</v>
      </c>
      <c r="H53" s="35" t="s">
        <v>86</v>
      </c>
      <c r="I53" s="52">
        <v>2026</v>
      </c>
      <c r="J53" s="67">
        <v>299250</v>
      </c>
      <c r="K53" s="55" t="s">
        <v>55</v>
      </c>
      <c r="L53" s="56"/>
      <c r="M53" s="57">
        <v>315</v>
      </c>
      <c r="N53" s="51" t="s">
        <v>106</v>
      </c>
      <c r="O53" s="59">
        <v>0.5</v>
      </c>
      <c r="P53" s="68">
        <f t="shared" si="16"/>
        <v>151200</v>
      </c>
      <c r="Q53" s="61">
        <f t="shared" si="1"/>
        <v>75600</v>
      </c>
      <c r="R53" s="42">
        <v>12</v>
      </c>
      <c r="S53" s="43" t="s">
        <v>40</v>
      </c>
      <c r="T53" s="44"/>
      <c r="U53" s="45">
        <f t="shared" si="17"/>
        <v>0</v>
      </c>
      <c r="V53" s="44"/>
      <c r="W53" s="45">
        <f t="shared" si="18"/>
        <v>0</v>
      </c>
      <c r="X53" s="44"/>
      <c r="Y53" s="45">
        <f t="shared" si="19"/>
        <v>0</v>
      </c>
      <c r="Z53" s="44">
        <f t="shared" si="20"/>
        <v>0.25263157894736843</v>
      </c>
      <c r="AA53" s="45">
        <f t="shared" si="21"/>
        <v>75600</v>
      </c>
      <c r="AB53" s="44"/>
      <c r="AC53" s="45">
        <f t="shared" si="22"/>
        <v>0</v>
      </c>
      <c r="AD53" s="44">
        <f t="shared" si="23"/>
        <v>0.74736842105263157</v>
      </c>
      <c r="AE53" s="45">
        <f t="shared" si="24"/>
        <v>223650</v>
      </c>
      <c r="AF53" s="46"/>
      <c r="AG53" s="47"/>
      <c r="AH53" s="48" t="s">
        <v>42</v>
      </c>
      <c r="AI53" s="50"/>
    </row>
    <row r="54" spans="1:35" ht="75" x14ac:dyDescent="0.25">
      <c r="A54" s="32" t="s">
        <v>80</v>
      </c>
      <c r="B54" s="51" t="s">
        <v>93</v>
      </c>
      <c r="C54" s="51">
        <v>9</v>
      </c>
      <c r="D54" s="51" t="s">
        <v>35</v>
      </c>
      <c r="E54" s="52" t="str">
        <f t="shared" si="0"/>
        <v>ASS-9a</v>
      </c>
      <c r="F54" s="33">
        <v>1</v>
      </c>
      <c r="G54" s="76" t="s">
        <v>125</v>
      </c>
      <c r="H54" s="66" t="s">
        <v>37</v>
      </c>
      <c r="I54" s="52">
        <v>2026</v>
      </c>
      <c r="J54" s="67">
        <v>16650000</v>
      </c>
      <c r="K54" s="55" t="s">
        <v>55</v>
      </c>
      <c r="L54" s="56"/>
      <c r="M54" s="57">
        <v>23500</v>
      </c>
      <c r="N54" s="51" t="s">
        <v>126</v>
      </c>
      <c r="O54" s="59">
        <v>0.5</v>
      </c>
      <c r="P54" s="68">
        <v>4025000</v>
      </c>
      <c r="Q54" s="61">
        <f t="shared" si="1"/>
        <v>2012500</v>
      </c>
      <c r="R54" s="42">
        <v>11</v>
      </c>
      <c r="S54" s="43" t="s">
        <v>40</v>
      </c>
      <c r="T54" s="44"/>
      <c r="U54" s="45">
        <f t="shared" si="17"/>
        <v>0</v>
      </c>
      <c r="V54" s="44"/>
      <c r="W54" s="45">
        <f t="shared" si="18"/>
        <v>0</v>
      </c>
      <c r="X54" s="44"/>
      <c r="Y54" s="45">
        <f t="shared" si="19"/>
        <v>0</v>
      </c>
      <c r="Z54" s="44">
        <f t="shared" si="20"/>
        <v>0.12087087087087087</v>
      </c>
      <c r="AA54" s="45">
        <f t="shared" si="21"/>
        <v>2012500</v>
      </c>
      <c r="AB54" s="44"/>
      <c r="AC54" s="45">
        <f t="shared" si="22"/>
        <v>0</v>
      </c>
      <c r="AD54" s="44">
        <f t="shared" si="23"/>
        <v>0.87912912912912911</v>
      </c>
      <c r="AE54" s="45">
        <f t="shared" si="24"/>
        <v>14637500</v>
      </c>
      <c r="AF54" s="46" t="s">
        <v>127</v>
      </c>
      <c r="AG54" s="47"/>
      <c r="AH54" s="48" t="s">
        <v>42</v>
      </c>
      <c r="AI54" s="50"/>
    </row>
    <row r="55" spans="1:35" ht="45" x14ac:dyDescent="0.25">
      <c r="A55" s="32" t="s">
        <v>80</v>
      </c>
      <c r="B55" s="51" t="s">
        <v>93</v>
      </c>
      <c r="C55" s="51">
        <v>9</v>
      </c>
      <c r="D55" s="51" t="s">
        <v>43</v>
      </c>
      <c r="E55" s="52" t="str">
        <f t="shared" si="0"/>
        <v>ASS-9b</v>
      </c>
      <c r="F55" s="33">
        <v>1</v>
      </c>
      <c r="G55" s="76" t="s">
        <v>128</v>
      </c>
      <c r="H55" s="66" t="s">
        <v>37</v>
      </c>
      <c r="I55" s="52">
        <v>2026</v>
      </c>
      <c r="J55" s="67">
        <v>2000000</v>
      </c>
      <c r="K55" s="55" t="s">
        <v>55</v>
      </c>
      <c r="L55" s="56"/>
      <c r="M55" s="57">
        <v>10000</v>
      </c>
      <c r="N55" s="51" t="s">
        <v>106</v>
      </c>
      <c r="O55" s="59">
        <v>0.5</v>
      </c>
      <c r="P55" s="68">
        <v>2000000</v>
      </c>
      <c r="Q55" s="61">
        <f t="shared" si="1"/>
        <v>1000000</v>
      </c>
      <c r="R55" s="42">
        <v>12</v>
      </c>
      <c r="S55" s="43" t="s">
        <v>40</v>
      </c>
      <c r="T55" s="44"/>
      <c r="U55" s="45">
        <f t="shared" si="17"/>
        <v>0</v>
      </c>
      <c r="V55" s="44"/>
      <c r="W55" s="45">
        <f t="shared" si="18"/>
        <v>0</v>
      </c>
      <c r="X55" s="44"/>
      <c r="Y55" s="45">
        <f t="shared" si="19"/>
        <v>0</v>
      </c>
      <c r="Z55" s="44">
        <f t="shared" si="20"/>
        <v>0.5</v>
      </c>
      <c r="AA55" s="45">
        <f t="shared" si="21"/>
        <v>1000000</v>
      </c>
      <c r="AB55" s="44"/>
      <c r="AC55" s="45">
        <f t="shared" si="22"/>
        <v>0</v>
      </c>
      <c r="AD55" s="44">
        <f t="shared" si="23"/>
        <v>0.5</v>
      </c>
      <c r="AE55" s="45">
        <f t="shared" si="24"/>
        <v>1000000</v>
      </c>
      <c r="AF55" s="46" t="s">
        <v>129</v>
      </c>
      <c r="AG55" s="47"/>
      <c r="AH55" s="48" t="s">
        <v>42</v>
      </c>
      <c r="AI55" s="50">
        <v>3</v>
      </c>
    </row>
    <row r="56" spans="1:35" ht="30" x14ac:dyDescent="0.25">
      <c r="A56" s="32" t="s">
        <v>80</v>
      </c>
      <c r="B56" s="51" t="s">
        <v>93</v>
      </c>
      <c r="C56" s="51">
        <v>10</v>
      </c>
      <c r="D56" s="51"/>
      <c r="E56" s="52" t="str">
        <f t="shared" si="0"/>
        <v>ASS-10</v>
      </c>
      <c r="F56" s="33">
        <v>1</v>
      </c>
      <c r="G56" s="69" t="s">
        <v>130</v>
      </c>
      <c r="H56" s="53" t="s">
        <v>131</v>
      </c>
      <c r="I56" s="52">
        <v>2027</v>
      </c>
      <c r="J56" s="54">
        <v>900000</v>
      </c>
      <c r="K56" s="55" t="s">
        <v>55</v>
      </c>
      <c r="L56" s="56"/>
      <c r="M56" s="57">
        <v>900</v>
      </c>
      <c r="N56" s="58" t="s">
        <v>96</v>
      </c>
      <c r="O56" s="59">
        <v>0.5</v>
      </c>
      <c r="P56" s="60">
        <f>900*480</f>
        <v>432000</v>
      </c>
      <c r="Q56" s="61">
        <f t="shared" si="1"/>
        <v>216000</v>
      </c>
      <c r="R56" s="42">
        <v>12</v>
      </c>
      <c r="S56" s="43" t="s">
        <v>40</v>
      </c>
      <c r="T56" s="62"/>
      <c r="U56" s="63">
        <f t="shared" si="17"/>
        <v>0</v>
      </c>
      <c r="V56" s="62"/>
      <c r="W56" s="63">
        <f t="shared" si="18"/>
        <v>0</v>
      </c>
      <c r="X56" s="62"/>
      <c r="Y56" s="63">
        <f t="shared" si="19"/>
        <v>0</v>
      </c>
      <c r="Z56" s="44">
        <f t="shared" si="20"/>
        <v>0.24</v>
      </c>
      <c r="AA56" s="63">
        <f>U56+W56+Q56+Y56</f>
        <v>216000</v>
      </c>
      <c r="AB56" s="62"/>
      <c r="AC56" s="63">
        <f t="shared" si="22"/>
        <v>0</v>
      </c>
      <c r="AD56" s="62">
        <f t="shared" si="23"/>
        <v>0.76</v>
      </c>
      <c r="AE56" s="63">
        <f t="shared" si="24"/>
        <v>684000</v>
      </c>
      <c r="AF56" s="34" t="s">
        <v>132</v>
      </c>
      <c r="AG56" s="64"/>
      <c r="AH56" s="48" t="s">
        <v>42</v>
      </c>
      <c r="AI56" s="50"/>
    </row>
    <row r="57" spans="1:35" ht="45" x14ac:dyDescent="0.25">
      <c r="A57" s="32" t="s">
        <v>80</v>
      </c>
      <c r="B57" s="51" t="s">
        <v>93</v>
      </c>
      <c r="C57" s="51">
        <v>11</v>
      </c>
      <c r="D57" s="51"/>
      <c r="E57" s="52" t="str">
        <f t="shared" si="0"/>
        <v>ASS-11</v>
      </c>
      <c r="F57" s="33">
        <v>1</v>
      </c>
      <c r="G57" s="69" t="s">
        <v>133</v>
      </c>
      <c r="H57" s="53" t="s">
        <v>134</v>
      </c>
      <c r="I57" s="52">
        <v>2027</v>
      </c>
      <c r="J57" s="54">
        <v>288431</v>
      </c>
      <c r="K57" s="55" t="s">
        <v>38</v>
      </c>
      <c r="L57" s="56"/>
      <c r="M57" s="57">
        <v>450</v>
      </c>
      <c r="N57" s="58" t="s">
        <v>96</v>
      </c>
      <c r="O57" s="59">
        <v>0.5</v>
      </c>
      <c r="P57" s="60">
        <f>M57*480</f>
        <v>216000</v>
      </c>
      <c r="Q57" s="61">
        <f t="shared" si="1"/>
        <v>108000</v>
      </c>
      <c r="R57" s="42">
        <v>12</v>
      </c>
      <c r="S57" s="43" t="s">
        <v>97</v>
      </c>
      <c r="T57" s="62"/>
      <c r="U57" s="63">
        <f t="shared" si="17"/>
        <v>0</v>
      </c>
      <c r="V57" s="62"/>
      <c r="W57" s="63">
        <f t="shared" si="18"/>
        <v>0</v>
      </c>
      <c r="X57" s="62"/>
      <c r="Y57" s="63">
        <f t="shared" si="19"/>
        <v>0</v>
      </c>
      <c r="Z57" s="44">
        <f t="shared" si="20"/>
        <v>0.37443964067662627</v>
      </c>
      <c r="AA57" s="63">
        <f>U57+W57+Q57+Y57</f>
        <v>108000</v>
      </c>
      <c r="AB57" s="62"/>
      <c r="AC57" s="63">
        <f t="shared" si="22"/>
        <v>0</v>
      </c>
      <c r="AD57" s="62">
        <f t="shared" si="23"/>
        <v>0.62556035932337373</v>
      </c>
      <c r="AE57" s="63">
        <f t="shared" si="24"/>
        <v>180431</v>
      </c>
      <c r="AF57" s="34"/>
      <c r="AG57" s="64"/>
      <c r="AH57" s="48" t="s">
        <v>42</v>
      </c>
      <c r="AI57" s="50">
        <v>2</v>
      </c>
    </row>
    <row r="58" spans="1:35" ht="30" x14ac:dyDescent="0.25">
      <c r="A58" s="32" t="s">
        <v>80</v>
      </c>
      <c r="B58" s="51" t="s">
        <v>93</v>
      </c>
      <c r="C58" s="51">
        <v>12</v>
      </c>
      <c r="D58" s="51"/>
      <c r="E58" s="52" t="str">
        <f t="shared" si="0"/>
        <v>ASS-12</v>
      </c>
      <c r="F58" s="33">
        <v>1</v>
      </c>
      <c r="G58" s="69" t="s">
        <v>135</v>
      </c>
      <c r="H58" s="53" t="s">
        <v>134</v>
      </c>
      <c r="I58" s="52">
        <v>2026</v>
      </c>
      <c r="J58" s="54">
        <v>30000</v>
      </c>
      <c r="K58" s="55" t="s">
        <v>55</v>
      </c>
      <c r="L58" s="56"/>
      <c r="M58" s="57">
        <v>120</v>
      </c>
      <c r="N58" s="58" t="s">
        <v>96</v>
      </c>
      <c r="O58" s="59">
        <v>0.5</v>
      </c>
      <c r="P58" s="60">
        <v>30000</v>
      </c>
      <c r="Q58" s="61">
        <f t="shared" si="1"/>
        <v>15000</v>
      </c>
      <c r="R58" s="42">
        <v>12</v>
      </c>
      <c r="S58" s="43" t="s">
        <v>40</v>
      </c>
      <c r="T58" s="62"/>
      <c r="U58" s="63"/>
      <c r="V58" s="62"/>
      <c r="W58" s="63"/>
      <c r="X58" s="62"/>
      <c r="Y58" s="63"/>
      <c r="Z58" s="44"/>
      <c r="AA58" s="63"/>
      <c r="AB58" s="62"/>
      <c r="AC58" s="63"/>
      <c r="AD58" s="62"/>
      <c r="AE58" s="63"/>
      <c r="AF58" s="34" t="s">
        <v>136</v>
      </c>
      <c r="AG58" s="64"/>
      <c r="AH58" s="48" t="s">
        <v>42</v>
      </c>
      <c r="AI58" s="50"/>
    </row>
    <row r="59" spans="1:35" ht="30" x14ac:dyDescent="0.25">
      <c r="A59" s="32" t="s">
        <v>80</v>
      </c>
      <c r="B59" s="51" t="s">
        <v>93</v>
      </c>
      <c r="C59" s="51">
        <v>13</v>
      </c>
      <c r="D59" s="51"/>
      <c r="E59" s="52" t="str">
        <f t="shared" si="0"/>
        <v>ASS-13</v>
      </c>
      <c r="F59" s="33">
        <v>1</v>
      </c>
      <c r="G59" s="69" t="s">
        <v>137</v>
      </c>
      <c r="H59" s="53" t="s">
        <v>134</v>
      </c>
      <c r="I59" s="52">
        <v>2026</v>
      </c>
      <c r="J59" s="54">
        <v>143800</v>
      </c>
      <c r="K59" s="55" t="s">
        <v>38</v>
      </c>
      <c r="L59" s="56"/>
      <c r="M59" s="57">
        <v>230</v>
      </c>
      <c r="N59" s="58" t="s">
        <v>96</v>
      </c>
      <c r="O59" s="59">
        <v>0.5</v>
      </c>
      <c r="P59" s="60">
        <f>M59*480</f>
        <v>110400</v>
      </c>
      <c r="Q59" s="61">
        <f t="shared" si="1"/>
        <v>55200</v>
      </c>
      <c r="R59" s="42">
        <v>12</v>
      </c>
      <c r="S59" s="43" t="s">
        <v>97</v>
      </c>
      <c r="T59" s="62"/>
      <c r="U59" s="63">
        <f>J59*T59</f>
        <v>0</v>
      </c>
      <c r="V59" s="62"/>
      <c r="W59" s="63">
        <f>J59*V59</f>
        <v>0</v>
      </c>
      <c r="X59" s="62"/>
      <c r="Y59" s="63">
        <f>J59*X59</f>
        <v>0</v>
      </c>
      <c r="Z59" s="44">
        <f>AA59/J59</f>
        <v>0.38386648122392214</v>
      </c>
      <c r="AA59" s="63">
        <f>U59+W59+Q59+Y59</f>
        <v>55200</v>
      </c>
      <c r="AB59" s="62"/>
      <c r="AC59" s="63">
        <f>J59*AB59</f>
        <v>0</v>
      </c>
      <c r="AD59" s="62">
        <f>AE59/J59</f>
        <v>0.61613351877607792</v>
      </c>
      <c r="AE59" s="63">
        <f>J59-AA59-AC59</f>
        <v>88600</v>
      </c>
      <c r="AF59" s="34"/>
      <c r="AG59" s="64"/>
      <c r="AH59" s="48" t="s">
        <v>42</v>
      </c>
      <c r="AI59" s="50"/>
    </row>
    <row r="60" spans="1:35" ht="45" x14ac:dyDescent="0.25">
      <c r="A60" s="32" t="s">
        <v>80</v>
      </c>
      <c r="B60" s="51" t="s">
        <v>93</v>
      </c>
      <c r="C60" s="51">
        <v>14</v>
      </c>
      <c r="D60" s="51" t="s">
        <v>35</v>
      </c>
      <c r="E60" s="52" t="s">
        <v>138</v>
      </c>
      <c r="F60" s="33">
        <v>1</v>
      </c>
      <c r="G60" s="53" t="s">
        <v>139</v>
      </c>
      <c r="H60" s="53" t="s">
        <v>140</v>
      </c>
      <c r="I60" s="52">
        <v>2026</v>
      </c>
      <c r="J60" s="54">
        <v>800000</v>
      </c>
      <c r="K60" s="55" t="s">
        <v>38</v>
      </c>
      <c r="L60" s="56"/>
      <c r="M60" s="65">
        <v>1050</v>
      </c>
      <c r="N60" s="58" t="s">
        <v>96</v>
      </c>
      <c r="O60" s="59">
        <v>0.5</v>
      </c>
      <c r="P60" s="60">
        <f>M60*480</f>
        <v>504000</v>
      </c>
      <c r="Q60" s="61">
        <f>P60*O60</f>
        <v>252000</v>
      </c>
      <c r="R60" s="42">
        <v>12</v>
      </c>
      <c r="S60" s="43" t="s">
        <v>40</v>
      </c>
      <c r="T60" s="50"/>
      <c r="U60" s="80"/>
      <c r="V60" s="32"/>
      <c r="W60" s="50"/>
      <c r="X60" s="50"/>
      <c r="Y60" s="50"/>
      <c r="Z60" s="50"/>
      <c r="AA60" s="50"/>
      <c r="AB60" s="50"/>
      <c r="AC60" s="50"/>
      <c r="AD60" s="50"/>
      <c r="AE60" s="50"/>
      <c r="AF60" s="34" t="s">
        <v>141</v>
      </c>
      <c r="AG60" s="47"/>
      <c r="AH60" s="48" t="s">
        <v>42</v>
      </c>
      <c r="AI60" s="50"/>
    </row>
    <row r="61" spans="1:35" x14ac:dyDescent="0.25">
      <c r="A61" s="32" t="s">
        <v>80</v>
      </c>
      <c r="B61" s="51" t="s">
        <v>93</v>
      </c>
      <c r="C61" s="51">
        <v>14</v>
      </c>
      <c r="D61" s="51" t="s">
        <v>43</v>
      </c>
      <c r="E61" s="52" t="s">
        <v>142</v>
      </c>
      <c r="F61" s="33">
        <v>1</v>
      </c>
      <c r="G61" s="53" t="s">
        <v>143</v>
      </c>
      <c r="H61" s="53" t="s">
        <v>140</v>
      </c>
      <c r="I61" s="52">
        <v>2026</v>
      </c>
      <c r="J61" s="54">
        <v>350000</v>
      </c>
      <c r="K61" s="55" t="s">
        <v>38</v>
      </c>
      <c r="L61" s="56"/>
      <c r="M61" s="65"/>
      <c r="N61" s="58"/>
      <c r="O61" s="59">
        <v>0.5</v>
      </c>
      <c r="P61" s="60">
        <v>350000</v>
      </c>
      <c r="Q61" s="61">
        <f>P61*O61</f>
        <v>175000</v>
      </c>
      <c r="R61" s="42">
        <v>12</v>
      </c>
      <c r="S61" s="43" t="s">
        <v>40</v>
      </c>
      <c r="T61" s="50"/>
      <c r="U61" s="80"/>
      <c r="V61" s="32"/>
      <c r="W61" s="50"/>
      <c r="X61" s="50"/>
      <c r="Y61" s="50"/>
      <c r="Z61" s="50"/>
      <c r="AA61" s="50"/>
      <c r="AB61" s="50"/>
      <c r="AC61" s="50"/>
      <c r="AD61" s="50"/>
      <c r="AE61" s="50"/>
      <c r="AF61" s="34"/>
      <c r="AG61" s="47"/>
      <c r="AH61" s="48" t="s">
        <v>42</v>
      </c>
      <c r="AI61" s="50"/>
    </row>
    <row r="62" spans="1:35" x14ac:dyDescent="0.25">
      <c r="A62" s="32" t="s">
        <v>80</v>
      </c>
      <c r="B62" s="51" t="s">
        <v>93</v>
      </c>
      <c r="C62" s="51">
        <v>15</v>
      </c>
      <c r="D62" s="51"/>
      <c r="E62" s="52" t="str">
        <f t="shared" ref="E62:E106" si="25">CONCATENATE(B62,"-",C62,D62)</f>
        <v>ASS-15</v>
      </c>
      <c r="F62" s="33">
        <v>1</v>
      </c>
      <c r="G62" s="53" t="s">
        <v>144</v>
      </c>
      <c r="H62" s="53" t="s">
        <v>145</v>
      </c>
      <c r="I62" s="52">
        <v>2027</v>
      </c>
      <c r="J62" s="54">
        <v>250000</v>
      </c>
      <c r="K62" s="55" t="s">
        <v>55</v>
      </c>
      <c r="L62" s="56"/>
      <c r="M62" s="57"/>
      <c r="N62" s="58"/>
      <c r="O62" s="59">
        <v>0.5</v>
      </c>
      <c r="P62" s="60">
        <f>J62</f>
        <v>250000</v>
      </c>
      <c r="Q62" s="61">
        <f t="shared" ref="Q62:Q97" si="26">P62*O62</f>
        <v>125000</v>
      </c>
      <c r="R62" s="42">
        <v>11</v>
      </c>
      <c r="S62" s="43" t="s">
        <v>40</v>
      </c>
      <c r="T62" s="62"/>
      <c r="U62" s="63">
        <f t="shared" ref="U62:U74" si="27">J62*T62</f>
        <v>0</v>
      </c>
      <c r="V62" s="62"/>
      <c r="W62" s="63">
        <f t="shared" ref="W62:W74" si="28">J62*V62</f>
        <v>0</v>
      </c>
      <c r="X62" s="62"/>
      <c r="Y62" s="63">
        <f t="shared" ref="Y62:Y74" si="29">J62*X62</f>
        <v>0</v>
      </c>
      <c r="Z62" s="44">
        <f t="shared" ref="Z62:Z73" si="30">AA62/J62</f>
        <v>0.5</v>
      </c>
      <c r="AA62" s="63">
        <f>U62+W62+Q62+Y62</f>
        <v>125000</v>
      </c>
      <c r="AB62" s="62"/>
      <c r="AC62" s="63">
        <f t="shared" ref="AC62:AC74" si="31">J62*AB62</f>
        <v>0</v>
      </c>
      <c r="AD62" s="62">
        <f t="shared" ref="AD62:AD73" si="32">AE62/J62</f>
        <v>0.5</v>
      </c>
      <c r="AE62" s="63">
        <f t="shared" ref="AE62:AE73" si="33">J62-AA62-AC62</f>
        <v>125000</v>
      </c>
      <c r="AF62" s="81" t="s">
        <v>146</v>
      </c>
      <c r="AG62" s="64"/>
      <c r="AH62" s="48" t="s">
        <v>42</v>
      </c>
      <c r="AI62" s="50"/>
    </row>
    <row r="63" spans="1:35" ht="30" x14ac:dyDescent="0.25">
      <c r="A63" s="32" t="s">
        <v>80</v>
      </c>
      <c r="B63" s="51" t="s">
        <v>93</v>
      </c>
      <c r="C63" s="51">
        <v>16</v>
      </c>
      <c r="D63" s="51"/>
      <c r="E63" s="52" t="str">
        <f t="shared" si="25"/>
        <v>ASS-16</v>
      </c>
      <c r="F63" s="33">
        <v>1</v>
      </c>
      <c r="G63" s="53" t="s">
        <v>147</v>
      </c>
      <c r="H63" s="53" t="s">
        <v>148</v>
      </c>
      <c r="I63" s="52">
        <v>2027</v>
      </c>
      <c r="J63" s="54">
        <v>180000</v>
      </c>
      <c r="K63" s="55" t="s">
        <v>55</v>
      </c>
      <c r="L63" s="56"/>
      <c r="M63" s="57">
        <v>210</v>
      </c>
      <c r="N63" s="58" t="s">
        <v>96</v>
      </c>
      <c r="O63" s="59">
        <v>0.5</v>
      </c>
      <c r="P63" s="60">
        <f>210*480</f>
        <v>100800</v>
      </c>
      <c r="Q63" s="61">
        <f t="shared" si="26"/>
        <v>50400</v>
      </c>
      <c r="R63" s="42">
        <v>12</v>
      </c>
      <c r="S63" s="43" t="s">
        <v>40</v>
      </c>
      <c r="T63" s="62"/>
      <c r="U63" s="63">
        <f t="shared" si="27"/>
        <v>0</v>
      </c>
      <c r="V63" s="62"/>
      <c r="W63" s="63">
        <f t="shared" si="28"/>
        <v>0</v>
      </c>
      <c r="X63" s="62"/>
      <c r="Y63" s="63">
        <f t="shared" si="29"/>
        <v>0</v>
      </c>
      <c r="Z63" s="44">
        <f t="shared" si="30"/>
        <v>0.28000000000000003</v>
      </c>
      <c r="AA63" s="63">
        <f>U63+W63+Q63+Y63</f>
        <v>50400</v>
      </c>
      <c r="AB63" s="62"/>
      <c r="AC63" s="63">
        <f t="shared" si="31"/>
        <v>0</v>
      </c>
      <c r="AD63" s="62">
        <f t="shared" si="32"/>
        <v>0.72</v>
      </c>
      <c r="AE63" s="63">
        <f t="shared" si="33"/>
        <v>129600</v>
      </c>
      <c r="AF63" s="34" t="s">
        <v>149</v>
      </c>
      <c r="AG63" s="64"/>
      <c r="AH63" s="48" t="s">
        <v>42</v>
      </c>
      <c r="AI63" s="82"/>
    </row>
    <row r="64" spans="1:35" x14ac:dyDescent="0.25">
      <c r="A64" s="32" t="s">
        <v>80</v>
      </c>
      <c r="B64" s="51" t="s">
        <v>93</v>
      </c>
      <c r="C64" s="51">
        <v>17</v>
      </c>
      <c r="D64" s="51"/>
      <c r="E64" s="52" t="str">
        <f t="shared" si="25"/>
        <v>ASS-17</v>
      </c>
      <c r="F64" s="33">
        <v>1</v>
      </c>
      <c r="G64" s="53" t="s">
        <v>150</v>
      </c>
      <c r="H64" s="53" t="s">
        <v>148</v>
      </c>
      <c r="I64" s="52">
        <v>2027</v>
      </c>
      <c r="J64" s="54">
        <v>244000</v>
      </c>
      <c r="K64" s="55" t="s">
        <v>55</v>
      </c>
      <c r="L64" s="56"/>
      <c r="M64" s="57" t="s">
        <v>151</v>
      </c>
      <c r="N64" s="58"/>
      <c r="O64" s="59">
        <v>0.5</v>
      </c>
      <c r="P64" s="60">
        <f>J64</f>
        <v>244000</v>
      </c>
      <c r="Q64" s="61">
        <f t="shared" si="26"/>
        <v>122000</v>
      </c>
      <c r="R64" s="42">
        <v>12</v>
      </c>
      <c r="S64" s="70" t="s">
        <v>40</v>
      </c>
      <c r="T64" s="62"/>
      <c r="U64" s="63">
        <f t="shared" si="27"/>
        <v>0</v>
      </c>
      <c r="V64" s="62"/>
      <c r="W64" s="63">
        <f t="shared" si="28"/>
        <v>0</v>
      </c>
      <c r="X64" s="62"/>
      <c r="Y64" s="63">
        <f t="shared" si="29"/>
        <v>0</v>
      </c>
      <c r="Z64" s="44">
        <f t="shared" si="30"/>
        <v>0.5</v>
      </c>
      <c r="AA64" s="63">
        <f>U64+W64+Q64+Y64</f>
        <v>122000</v>
      </c>
      <c r="AB64" s="62"/>
      <c r="AC64" s="63">
        <f t="shared" si="31"/>
        <v>0</v>
      </c>
      <c r="AD64" s="62">
        <f t="shared" si="32"/>
        <v>0.5</v>
      </c>
      <c r="AE64" s="63">
        <f t="shared" si="33"/>
        <v>122000</v>
      </c>
      <c r="AF64" s="34" t="s">
        <v>149</v>
      </c>
      <c r="AG64" s="64"/>
      <c r="AH64" s="48" t="s">
        <v>42</v>
      </c>
    </row>
    <row r="65" spans="1:35" ht="30" x14ac:dyDescent="0.25">
      <c r="A65" s="32" t="s">
        <v>80</v>
      </c>
      <c r="B65" s="51" t="s">
        <v>152</v>
      </c>
      <c r="C65" s="51">
        <v>1</v>
      </c>
      <c r="D65" s="51"/>
      <c r="E65" s="52" t="str">
        <f t="shared" si="25"/>
        <v>PLUV-1</v>
      </c>
      <c r="F65" s="33">
        <v>1</v>
      </c>
      <c r="G65" s="83" t="s">
        <v>153</v>
      </c>
      <c r="H65" s="78" t="s">
        <v>86</v>
      </c>
      <c r="I65" s="52">
        <v>2027</v>
      </c>
      <c r="J65" s="67">
        <v>100000</v>
      </c>
      <c r="K65" s="55" t="s">
        <v>55</v>
      </c>
      <c r="L65" s="56"/>
      <c r="M65" s="57">
        <v>4</v>
      </c>
      <c r="N65" s="51" t="s">
        <v>154</v>
      </c>
      <c r="O65" s="59">
        <v>0.5</v>
      </c>
      <c r="P65" s="68">
        <v>100000</v>
      </c>
      <c r="Q65" s="61">
        <f t="shared" si="26"/>
        <v>50000</v>
      </c>
      <c r="R65" s="42">
        <v>12</v>
      </c>
      <c r="S65" s="43" t="s">
        <v>40</v>
      </c>
      <c r="T65" s="44"/>
      <c r="U65" s="45">
        <f t="shared" si="27"/>
        <v>0</v>
      </c>
      <c r="V65" s="44"/>
      <c r="W65" s="45">
        <f t="shared" si="28"/>
        <v>0</v>
      </c>
      <c r="X65" s="44"/>
      <c r="Y65" s="45">
        <f t="shared" si="29"/>
        <v>0</v>
      </c>
      <c r="Z65" s="44">
        <f t="shared" si="30"/>
        <v>0.5</v>
      </c>
      <c r="AA65" s="45">
        <f t="shared" ref="AA65:AA73" si="34">Q65+U65+W65+Y65</f>
        <v>50000</v>
      </c>
      <c r="AB65" s="44"/>
      <c r="AC65" s="45">
        <f t="shared" si="31"/>
        <v>0</v>
      </c>
      <c r="AD65" s="44">
        <f t="shared" si="32"/>
        <v>0.5</v>
      </c>
      <c r="AE65" s="45">
        <f t="shared" si="33"/>
        <v>50000</v>
      </c>
      <c r="AF65" s="46" t="s">
        <v>155</v>
      </c>
      <c r="AG65" s="47"/>
      <c r="AH65" s="48" t="s">
        <v>42</v>
      </c>
      <c r="AI65" s="49"/>
    </row>
    <row r="66" spans="1:35" ht="45" x14ac:dyDescent="0.25">
      <c r="A66" s="51" t="s">
        <v>80</v>
      </c>
      <c r="B66" s="51" t="s">
        <v>152</v>
      </c>
      <c r="C66" s="51">
        <v>2</v>
      </c>
      <c r="D66" s="51" t="s">
        <v>35</v>
      </c>
      <c r="E66" s="52" t="str">
        <f t="shared" si="25"/>
        <v>PLUV-2a</v>
      </c>
      <c r="F66" s="33">
        <v>1</v>
      </c>
      <c r="G66" s="83" t="s">
        <v>156</v>
      </c>
      <c r="H66" s="78" t="s">
        <v>86</v>
      </c>
      <c r="I66" s="52">
        <v>2026</v>
      </c>
      <c r="J66" s="67">
        <v>678000</v>
      </c>
      <c r="K66" s="55" t="s">
        <v>55</v>
      </c>
      <c r="L66" s="56" t="s">
        <v>157</v>
      </c>
      <c r="M66" s="57">
        <v>24800</v>
      </c>
      <c r="N66" s="51" t="s">
        <v>158</v>
      </c>
      <c r="O66" s="59">
        <v>0.5</v>
      </c>
      <c r="P66" s="68">
        <v>678000</v>
      </c>
      <c r="Q66" s="61">
        <f t="shared" si="26"/>
        <v>339000</v>
      </c>
      <c r="R66" s="84">
        <v>16</v>
      </c>
      <c r="S66" s="70" t="s">
        <v>40</v>
      </c>
      <c r="T66" s="85"/>
      <c r="U66" s="86">
        <f t="shared" si="27"/>
        <v>0</v>
      </c>
      <c r="V66" s="85"/>
      <c r="W66" s="86">
        <f t="shared" si="28"/>
        <v>0</v>
      </c>
      <c r="X66" s="85"/>
      <c r="Y66" s="86">
        <f t="shared" si="29"/>
        <v>0</v>
      </c>
      <c r="Z66" s="85">
        <f t="shared" si="30"/>
        <v>0.5</v>
      </c>
      <c r="AA66" s="86">
        <f t="shared" si="34"/>
        <v>339000</v>
      </c>
      <c r="AB66" s="85"/>
      <c r="AC66" s="86">
        <f t="shared" si="31"/>
        <v>0</v>
      </c>
      <c r="AD66" s="85">
        <f t="shared" si="32"/>
        <v>0.5</v>
      </c>
      <c r="AE66" s="86">
        <f t="shared" si="33"/>
        <v>339000</v>
      </c>
      <c r="AF66" s="87"/>
      <c r="AG66" s="47"/>
      <c r="AH66" s="48" t="s">
        <v>42</v>
      </c>
      <c r="AI66" s="50"/>
    </row>
    <row r="67" spans="1:35" ht="45" x14ac:dyDescent="0.25">
      <c r="A67" s="32" t="s">
        <v>80</v>
      </c>
      <c r="B67" s="51" t="s">
        <v>152</v>
      </c>
      <c r="C67" s="51">
        <v>2</v>
      </c>
      <c r="D67" s="51" t="s">
        <v>90</v>
      </c>
      <c r="E67" s="52" t="str">
        <f t="shared" si="25"/>
        <v>PLUV-2c</v>
      </c>
      <c r="F67" s="33">
        <v>1</v>
      </c>
      <c r="G67" s="83" t="s">
        <v>159</v>
      </c>
      <c r="H67" s="78" t="s">
        <v>86</v>
      </c>
      <c r="I67" s="52">
        <v>2027</v>
      </c>
      <c r="J67" s="67">
        <v>1521000</v>
      </c>
      <c r="K67" s="55" t="s">
        <v>55</v>
      </c>
      <c r="L67" s="56" t="s">
        <v>157</v>
      </c>
      <c r="M67" s="57">
        <v>60000</v>
      </c>
      <c r="N67" s="51" t="s">
        <v>158</v>
      </c>
      <c r="O67" s="59">
        <v>0.5</v>
      </c>
      <c r="P67" s="68">
        <v>1521000</v>
      </c>
      <c r="Q67" s="61">
        <f t="shared" si="26"/>
        <v>760500</v>
      </c>
      <c r="R67" s="84">
        <v>16</v>
      </c>
      <c r="S67" s="43" t="s">
        <v>40</v>
      </c>
      <c r="T67" s="44"/>
      <c r="U67" s="45">
        <f t="shared" si="27"/>
        <v>0</v>
      </c>
      <c r="V67" s="44"/>
      <c r="W67" s="45">
        <f t="shared" si="28"/>
        <v>0</v>
      </c>
      <c r="X67" s="44"/>
      <c r="Y67" s="45">
        <f t="shared" si="29"/>
        <v>0</v>
      </c>
      <c r="Z67" s="85">
        <f t="shared" si="30"/>
        <v>0.5</v>
      </c>
      <c r="AA67" s="86">
        <f t="shared" si="34"/>
        <v>760500</v>
      </c>
      <c r="AB67" s="44"/>
      <c r="AC67" s="45">
        <f t="shared" si="31"/>
        <v>0</v>
      </c>
      <c r="AD67" s="44">
        <f t="shared" si="32"/>
        <v>0.5</v>
      </c>
      <c r="AE67" s="45">
        <f t="shared" si="33"/>
        <v>760500</v>
      </c>
      <c r="AF67" s="46"/>
      <c r="AG67" s="47"/>
      <c r="AH67" s="48" t="s">
        <v>42</v>
      </c>
      <c r="AI67" s="50"/>
    </row>
    <row r="68" spans="1:35" ht="45" x14ac:dyDescent="0.25">
      <c r="A68" s="32" t="s">
        <v>80</v>
      </c>
      <c r="B68" s="51" t="s">
        <v>152</v>
      </c>
      <c r="C68" s="51">
        <v>2</v>
      </c>
      <c r="D68" s="51" t="s">
        <v>43</v>
      </c>
      <c r="E68" s="52" t="str">
        <f t="shared" si="25"/>
        <v>PLUV-2b</v>
      </c>
      <c r="F68" s="33">
        <v>1</v>
      </c>
      <c r="G68" s="83" t="s">
        <v>160</v>
      </c>
      <c r="H68" s="78" t="s">
        <v>86</v>
      </c>
      <c r="I68" s="52">
        <v>2026</v>
      </c>
      <c r="J68" s="67">
        <v>243000</v>
      </c>
      <c r="K68" s="55" t="s">
        <v>55</v>
      </c>
      <c r="L68" s="56" t="s">
        <v>157</v>
      </c>
      <c r="M68" s="57">
        <v>9579</v>
      </c>
      <c r="N68" s="51" t="s">
        <v>158</v>
      </c>
      <c r="O68" s="59">
        <v>0.5</v>
      </c>
      <c r="P68" s="68">
        <v>243000</v>
      </c>
      <c r="Q68" s="61">
        <f t="shared" si="26"/>
        <v>121500</v>
      </c>
      <c r="R68" s="42">
        <v>16</v>
      </c>
      <c r="S68" s="43" t="s">
        <v>40</v>
      </c>
      <c r="T68" s="44"/>
      <c r="U68" s="45">
        <f t="shared" si="27"/>
        <v>0</v>
      </c>
      <c r="V68" s="44"/>
      <c r="W68" s="45">
        <f t="shared" si="28"/>
        <v>0</v>
      </c>
      <c r="X68" s="44"/>
      <c r="Y68" s="45">
        <f t="shared" si="29"/>
        <v>0</v>
      </c>
      <c r="Z68" s="85">
        <f t="shared" si="30"/>
        <v>0.5</v>
      </c>
      <c r="AA68" s="86">
        <f t="shared" si="34"/>
        <v>121500</v>
      </c>
      <c r="AB68" s="44"/>
      <c r="AC68" s="45">
        <f t="shared" si="31"/>
        <v>0</v>
      </c>
      <c r="AD68" s="44">
        <f t="shared" si="32"/>
        <v>0.5</v>
      </c>
      <c r="AE68" s="45">
        <f t="shared" si="33"/>
        <v>121500</v>
      </c>
      <c r="AF68" s="46"/>
      <c r="AG68" s="47"/>
      <c r="AH68" s="48" t="s">
        <v>42</v>
      </c>
      <c r="AI68" s="50"/>
    </row>
    <row r="69" spans="1:35" ht="45" x14ac:dyDescent="0.25">
      <c r="A69" s="32" t="s">
        <v>80</v>
      </c>
      <c r="B69" s="51" t="s">
        <v>152</v>
      </c>
      <c r="C69" s="51">
        <v>2</v>
      </c>
      <c r="D69" s="51" t="s">
        <v>107</v>
      </c>
      <c r="E69" s="52" t="str">
        <f t="shared" si="25"/>
        <v>PLUV-2e</v>
      </c>
      <c r="F69" s="33">
        <v>1</v>
      </c>
      <c r="G69" s="83" t="s">
        <v>161</v>
      </c>
      <c r="H69" s="78" t="s">
        <v>86</v>
      </c>
      <c r="I69" s="52">
        <v>2027</v>
      </c>
      <c r="J69" s="67">
        <v>209000</v>
      </c>
      <c r="K69" s="55" t="s">
        <v>55</v>
      </c>
      <c r="L69" s="56" t="s">
        <v>157</v>
      </c>
      <c r="M69" s="57">
        <v>6596</v>
      </c>
      <c r="N69" s="51" t="s">
        <v>158</v>
      </c>
      <c r="O69" s="59">
        <v>0.5</v>
      </c>
      <c r="P69" s="68">
        <v>209000</v>
      </c>
      <c r="Q69" s="61">
        <f t="shared" si="26"/>
        <v>104500</v>
      </c>
      <c r="R69" s="42">
        <v>16</v>
      </c>
      <c r="S69" s="70" t="s">
        <v>40</v>
      </c>
      <c r="T69" s="44"/>
      <c r="U69" s="45">
        <f t="shared" si="27"/>
        <v>0</v>
      </c>
      <c r="V69" s="44"/>
      <c r="W69" s="45">
        <f t="shared" si="28"/>
        <v>0</v>
      </c>
      <c r="X69" s="44"/>
      <c r="Y69" s="45">
        <f t="shared" si="29"/>
        <v>0</v>
      </c>
      <c r="Z69" s="85">
        <f t="shared" si="30"/>
        <v>0.5</v>
      </c>
      <c r="AA69" s="86">
        <f t="shared" si="34"/>
        <v>104500</v>
      </c>
      <c r="AB69" s="44"/>
      <c r="AC69" s="45">
        <f t="shared" si="31"/>
        <v>0</v>
      </c>
      <c r="AD69" s="44">
        <f t="shared" si="32"/>
        <v>0.5</v>
      </c>
      <c r="AE69" s="45">
        <f t="shared" si="33"/>
        <v>104500</v>
      </c>
      <c r="AF69" s="46"/>
      <c r="AG69" s="47"/>
      <c r="AH69" s="48" t="s">
        <v>42</v>
      </c>
      <c r="AI69" s="50"/>
    </row>
    <row r="70" spans="1:35" ht="45" x14ac:dyDescent="0.25">
      <c r="A70" s="32" t="s">
        <v>80</v>
      </c>
      <c r="B70" s="51" t="s">
        <v>152</v>
      </c>
      <c r="C70" s="51">
        <v>2</v>
      </c>
      <c r="D70" s="51" t="s">
        <v>121</v>
      </c>
      <c r="E70" s="52" t="str">
        <f t="shared" si="25"/>
        <v>PLUV-2f</v>
      </c>
      <c r="F70" s="33">
        <v>1</v>
      </c>
      <c r="G70" s="83" t="s">
        <v>162</v>
      </c>
      <c r="H70" s="78" t="s">
        <v>86</v>
      </c>
      <c r="I70" s="52">
        <v>2027</v>
      </c>
      <c r="J70" s="67">
        <v>954000</v>
      </c>
      <c r="K70" s="55" t="s">
        <v>55</v>
      </c>
      <c r="L70" s="56" t="s">
        <v>157</v>
      </c>
      <c r="M70" s="57">
        <v>80062</v>
      </c>
      <c r="N70" s="51" t="s">
        <v>158</v>
      </c>
      <c r="O70" s="59">
        <v>0.5</v>
      </c>
      <c r="P70" s="68">
        <v>954000</v>
      </c>
      <c r="Q70" s="61">
        <f t="shared" si="26"/>
        <v>477000</v>
      </c>
      <c r="R70" s="42">
        <v>16</v>
      </c>
      <c r="S70" s="70" t="s">
        <v>40</v>
      </c>
      <c r="T70" s="44"/>
      <c r="U70" s="45">
        <f t="shared" si="27"/>
        <v>0</v>
      </c>
      <c r="V70" s="44"/>
      <c r="W70" s="45">
        <f t="shared" si="28"/>
        <v>0</v>
      </c>
      <c r="X70" s="44"/>
      <c r="Y70" s="45">
        <f t="shared" si="29"/>
        <v>0</v>
      </c>
      <c r="Z70" s="85">
        <f t="shared" si="30"/>
        <v>0.5</v>
      </c>
      <c r="AA70" s="86">
        <f t="shared" si="34"/>
        <v>477000</v>
      </c>
      <c r="AB70" s="44"/>
      <c r="AC70" s="45">
        <f t="shared" si="31"/>
        <v>0</v>
      </c>
      <c r="AD70" s="44">
        <f t="shared" si="32"/>
        <v>0.5</v>
      </c>
      <c r="AE70" s="45">
        <f t="shared" si="33"/>
        <v>477000</v>
      </c>
      <c r="AF70" s="46"/>
      <c r="AG70" s="47"/>
      <c r="AH70" s="48" t="s">
        <v>42</v>
      </c>
      <c r="AI70" s="50"/>
    </row>
    <row r="71" spans="1:35" ht="45" x14ac:dyDescent="0.25">
      <c r="A71" s="32" t="s">
        <v>80</v>
      </c>
      <c r="B71" s="51" t="s">
        <v>152</v>
      </c>
      <c r="C71" s="51">
        <v>2</v>
      </c>
      <c r="D71" s="51" t="s">
        <v>123</v>
      </c>
      <c r="E71" s="52" t="str">
        <f t="shared" si="25"/>
        <v>PLUV-2d</v>
      </c>
      <c r="F71" s="33">
        <v>1</v>
      </c>
      <c r="G71" s="83" t="s">
        <v>163</v>
      </c>
      <c r="H71" s="78" t="s">
        <v>86</v>
      </c>
      <c r="I71" s="52">
        <v>2027</v>
      </c>
      <c r="J71" s="67">
        <v>1640000</v>
      </c>
      <c r="K71" s="55" t="s">
        <v>55</v>
      </c>
      <c r="L71" s="56" t="s">
        <v>157</v>
      </c>
      <c r="M71" s="57">
        <v>100000</v>
      </c>
      <c r="N71" s="51" t="s">
        <v>158</v>
      </c>
      <c r="O71" s="59">
        <v>0.5</v>
      </c>
      <c r="P71" s="68">
        <v>1640000</v>
      </c>
      <c r="Q71" s="61">
        <f t="shared" si="26"/>
        <v>820000</v>
      </c>
      <c r="R71" s="42">
        <v>16</v>
      </c>
      <c r="S71" s="70" t="s">
        <v>40</v>
      </c>
      <c r="T71" s="44"/>
      <c r="U71" s="45">
        <f t="shared" si="27"/>
        <v>0</v>
      </c>
      <c r="V71" s="44"/>
      <c r="W71" s="45">
        <f t="shared" si="28"/>
        <v>0</v>
      </c>
      <c r="X71" s="44"/>
      <c r="Y71" s="45">
        <f t="shared" si="29"/>
        <v>0</v>
      </c>
      <c r="Z71" s="85">
        <f t="shared" si="30"/>
        <v>0.5</v>
      </c>
      <c r="AA71" s="86">
        <f t="shared" si="34"/>
        <v>820000</v>
      </c>
      <c r="AB71" s="44"/>
      <c r="AC71" s="45">
        <f t="shared" si="31"/>
        <v>0</v>
      </c>
      <c r="AD71" s="44">
        <f t="shared" si="32"/>
        <v>0.5</v>
      </c>
      <c r="AE71" s="45">
        <f t="shared" si="33"/>
        <v>820000</v>
      </c>
      <c r="AF71" s="46"/>
      <c r="AG71" s="47"/>
      <c r="AH71" s="48" t="s">
        <v>42</v>
      </c>
      <c r="AI71" s="50"/>
    </row>
    <row r="72" spans="1:35" ht="30" x14ac:dyDescent="0.25">
      <c r="A72" s="32" t="s">
        <v>80</v>
      </c>
      <c r="B72" s="51" t="s">
        <v>152</v>
      </c>
      <c r="C72" s="51">
        <v>3</v>
      </c>
      <c r="D72" s="51"/>
      <c r="E72" s="52" t="str">
        <f t="shared" si="25"/>
        <v>PLUV-3</v>
      </c>
      <c r="F72" s="33">
        <v>1</v>
      </c>
      <c r="G72" s="78" t="s">
        <v>164</v>
      </c>
      <c r="H72" s="66" t="s">
        <v>37</v>
      </c>
      <c r="I72" s="52">
        <v>2026</v>
      </c>
      <c r="J72" s="67">
        <v>450000</v>
      </c>
      <c r="K72" s="55" t="s">
        <v>55</v>
      </c>
      <c r="L72" s="56"/>
      <c r="M72" s="57">
        <v>300</v>
      </c>
      <c r="N72" s="51" t="s">
        <v>165</v>
      </c>
      <c r="O72" s="59">
        <v>0.5</v>
      </c>
      <c r="P72" s="68">
        <v>450000</v>
      </c>
      <c r="Q72" s="61">
        <f t="shared" si="26"/>
        <v>225000</v>
      </c>
      <c r="R72" s="42">
        <v>12</v>
      </c>
      <c r="S72" s="70" t="s">
        <v>40</v>
      </c>
      <c r="T72" s="44"/>
      <c r="U72" s="45">
        <f t="shared" si="27"/>
        <v>0</v>
      </c>
      <c r="V72" s="44"/>
      <c r="W72" s="45">
        <f t="shared" si="28"/>
        <v>0</v>
      </c>
      <c r="X72" s="44"/>
      <c r="Y72" s="45">
        <f t="shared" si="29"/>
        <v>0</v>
      </c>
      <c r="Z72" s="85">
        <f t="shared" si="30"/>
        <v>0.5</v>
      </c>
      <c r="AA72" s="86">
        <f t="shared" si="34"/>
        <v>225000</v>
      </c>
      <c r="AB72" s="44"/>
      <c r="AC72" s="45">
        <f t="shared" si="31"/>
        <v>0</v>
      </c>
      <c r="AD72" s="44">
        <f t="shared" si="32"/>
        <v>0.5</v>
      </c>
      <c r="AE72" s="45">
        <f t="shared" si="33"/>
        <v>225000</v>
      </c>
      <c r="AF72" s="46" t="s">
        <v>129</v>
      </c>
      <c r="AG72" s="47"/>
      <c r="AH72" s="48" t="s">
        <v>42</v>
      </c>
      <c r="AI72" s="50"/>
    </row>
    <row r="73" spans="1:35" ht="45" x14ac:dyDescent="0.25">
      <c r="A73" s="32" t="s">
        <v>80</v>
      </c>
      <c r="B73" s="51" t="s">
        <v>152</v>
      </c>
      <c r="C73" s="51">
        <v>3</v>
      </c>
      <c r="D73" s="51"/>
      <c r="E73" s="52" t="str">
        <f t="shared" si="25"/>
        <v>PLUV-3</v>
      </c>
      <c r="F73" s="33">
        <v>1</v>
      </c>
      <c r="G73" s="78" t="s">
        <v>166</v>
      </c>
      <c r="H73" s="66" t="s">
        <v>37</v>
      </c>
      <c r="I73" s="52">
        <v>2026</v>
      </c>
      <c r="J73" s="67">
        <v>600000</v>
      </c>
      <c r="K73" s="55" t="s">
        <v>38</v>
      </c>
      <c r="L73" s="56"/>
      <c r="M73" s="57">
        <v>400</v>
      </c>
      <c r="N73" s="51" t="s">
        <v>165</v>
      </c>
      <c r="O73" s="59">
        <v>0.5</v>
      </c>
      <c r="P73" s="68">
        <v>600000</v>
      </c>
      <c r="Q73" s="61">
        <f t="shared" si="26"/>
        <v>300000</v>
      </c>
      <c r="R73" s="42">
        <v>12</v>
      </c>
      <c r="S73" s="43" t="s">
        <v>40</v>
      </c>
      <c r="T73" s="44"/>
      <c r="U73" s="45">
        <f t="shared" si="27"/>
        <v>0</v>
      </c>
      <c r="V73" s="44"/>
      <c r="W73" s="45">
        <f t="shared" si="28"/>
        <v>0</v>
      </c>
      <c r="X73" s="44"/>
      <c r="Y73" s="45">
        <f t="shared" si="29"/>
        <v>0</v>
      </c>
      <c r="Z73" s="85">
        <f t="shared" si="30"/>
        <v>0.5</v>
      </c>
      <c r="AA73" s="86">
        <f t="shared" si="34"/>
        <v>300000</v>
      </c>
      <c r="AB73" s="44"/>
      <c r="AC73" s="45">
        <f t="shared" si="31"/>
        <v>0</v>
      </c>
      <c r="AD73" s="44">
        <f t="shared" si="32"/>
        <v>0.5</v>
      </c>
      <c r="AE73" s="45">
        <f t="shared" si="33"/>
        <v>300000</v>
      </c>
      <c r="AF73" s="46" t="s">
        <v>129</v>
      </c>
      <c r="AG73" s="47"/>
      <c r="AH73" s="48" t="s">
        <v>42</v>
      </c>
      <c r="AI73" s="50"/>
    </row>
    <row r="74" spans="1:35" ht="45" x14ac:dyDescent="0.25">
      <c r="A74" s="32" t="s">
        <v>80</v>
      </c>
      <c r="B74" s="51" t="s">
        <v>152</v>
      </c>
      <c r="C74" s="51">
        <v>4</v>
      </c>
      <c r="D74" s="51"/>
      <c r="E74" s="52" t="str">
        <f t="shared" si="25"/>
        <v>PLUV-4</v>
      </c>
      <c r="F74" s="33">
        <v>1</v>
      </c>
      <c r="G74" s="53" t="s">
        <v>167</v>
      </c>
      <c r="H74" s="71" t="s">
        <v>168</v>
      </c>
      <c r="I74" s="52">
        <v>2026</v>
      </c>
      <c r="J74" s="54">
        <v>250000</v>
      </c>
      <c r="K74" s="55" t="s">
        <v>38</v>
      </c>
      <c r="L74" s="56" t="s">
        <v>157</v>
      </c>
      <c r="M74" s="57">
        <v>126000</v>
      </c>
      <c r="N74" s="58" t="s">
        <v>158</v>
      </c>
      <c r="O74" s="59">
        <v>0.5</v>
      </c>
      <c r="P74" s="60">
        <f>J74</f>
        <v>250000</v>
      </c>
      <c r="Q74" s="61">
        <f t="shared" si="26"/>
        <v>125000</v>
      </c>
      <c r="R74" s="42">
        <v>16</v>
      </c>
      <c r="S74" s="43" t="s">
        <v>40</v>
      </c>
      <c r="T74" s="62"/>
      <c r="U74" s="63">
        <f t="shared" si="27"/>
        <v>0</v>
      </c>
      <c r="V74" s="62"/>
      <c r="W74" s="63">
        <f t="shared" si="28"/>
        <v>0</v>
      </c>
      <c r="X74" s="62"/>
      <c r="Y74" s="63">
        <f t="shared" si="29"/>
        <v>0</v>
      </c>
      <c r="Z74" s="85"/>
      <c r="AA74" s="88"/>
      <c r="AB74" s="62"/>
      <c r="AC74" s="63">
        <f t="shared" si="31"/>
        <v>0</v>
      </c>
      <c r="AD74" s="62"/>
      <c r="AE74" s="63"/>
      <c r="AF74" s="34" t="s">
        <v>169</v>
      </c>
      <c r="AG74" s="64"/>
      <c r="AH74" s="48" t="s">
        <v>42</v>
      </c>
      <c r="AI74" s="50"/>
    </row>
    <row r="75" spans="1:35" ht="45" x14ac:dyDescent="0.25">
      <c r="A75" s="32" t="s">
        <v>80</v>
      </c>
      <c r="B75" s="51" t="s">
        <v>152</v>
      </c>
      <c r="C75" s="51">
        <v>5</v>
      </c>
      <c r="D75" s="51"/>
      <c r="E75" s="52" t="str">
        <f t="shared" si="25"/>
        <v>PLUV-5</v>
      </c>
      <c r="F75" s="33">
        <v>1</v>
      </c>
      <c r="G75" s="53" t="s">
        <v>170</v>
      </c>
      <c r="H75" s="71" t="s">
        <v>168</v>
      </c>
      <c r="I75" s="52">
        <v>2026</v>
      </c>
      <c r="J75" s="54">
        <v>175000</v>
      </c>
      <c r="K75" s="55" t="s">
        <v>38</v>
      </c>
      <c r="L75" s="56" t="s">
        <v>157</v>
      </c>
      <c r="M75" s="57">
        <v>3870</v>
      </c>
      <c r="N75" s="58" t="s">
        <v>158</v>
      </c>
      <c r="O75" s="59">
        <v>0.5</v>
      </c>
      <c r="P75" s="60">
        <v>175000</v>
      </c>
      <c r="Q75" s="61">
        <f t="shared" si="26"/>
        <v>87500</v>
      </c>
      <c r="R75" s="42">
        <v>16</v>
      </c>
      <c r="S75" s="43" t="s">
        <v>40</v>
      </c>
      <c r="T75" s="62"/>
      <c r="U75" s="63"/>
      <c r="V75" s="62"/>
      <c r="W75" s="63"/>
      <c r="X75" s="62"/>
      <c r="Y75" s="63"/>
      <c r="Z75" s="85"/>
      <c r="AA75" s="88"/>
      <c r="AB75" s="62"/>
      <c r="AC75" s="63"/>
      <c r="AD75" s="62"/>
      <c r="AE75" s="63"/>
      <c r="AF75" s="34" t="s">
        <v>171</v>
      </c>
      <c r="AG75" s="64"/>
      <c r="AH75" s="48" t="s">
        <v>42</v>
      </c>
      <c r="AI75" s="50"/>
    </row>
    <row r="76" spans="1:35" x14ac:dyDescent="0.25">
      <c r="A76" s="32" t="s">
        <v>80</v>
      </c>
      <c r="B76" s="51" t="s">
        <v>172</v>
      </c>
      <c r="C76" s="51">
        <v>1</v>
      </c>
      <c r="D76" s="51"/>
      <c r="E76" s="52" t="str">
        <f t="shared" si="25"/>
        <v>SPEA-1</v>
      </c>
      <c r="F76" s="33">
        <v>1</v>
      </c>
      <c r="G76" s="53" t="s">
        <v>173</v>
      </c>
      <c r="H76" s="71" t="s">
        <v>174</v>
      </c>
      <c r="I76" s="52">
        <v>2026</v>
      </c>
      <c r="J76" s="54">
        <v>100000</v>
      </c>
      <c r="K76" s="55" t="s">
        <v>38</v>
      </c>
      <c r="L76" s="56"/>
      <c r="M76" s="89"/>
      <c r="N76" s="58"/>
      <c r="O76" s="59">
        <v>0.5</v>
      </c>
      <c r="P76" s="60">
        <f>J76</f>
        <v>100000</v>
      </c>
      <c r="Q76" s="61">
        <f t="shared" si="26"/>
        <v>50000</v>
      </c>
      <c r="R76" s="42">
        <v>16</v>
      </c>
      <c r="S76" s="43" t="s">
        <v>40</v>
      </c>
      <c r="T76" s="62"/>
      <c r="U76" s="63">
        <f>J76*T76</f>
        <v>0</v>
      </c>
      <c r="V76" s="62"/>
      <c r="W76" s="63">
        <f>J76*V76</f>
        <v>0</v>
      </c>
      <c r="X76" s="62"/>
      <c r="Y76" s="63">
        <f>J76*X76</f>
        <v>0</v>
      </c>
      <c r="Z76" s="85"/>
      <c r="AA76" s="88"/>
      <c r="AB76" s="62"/>
      <c r="AC76" s="63">
        <f>J76*AB76</f>
        <v>0</v>
      </c>
      <c r="AD76" s="62"/>
      <c r="AE76" s="63"/>
      <c r="AF76" s="81" t="s">
        <v>68</v>
      </c>
      <c r="AG76" s="64"/>
      <c r="AH76" s="48" t="s">
        <v>42</v>
      </c>
      <c r="AI76" s="50"/>
    </row>
    <row r="77" spans="1:35" ht="30" x14ac:dyDescent="0.25">
      <c r="A77" s="32" t="s">
        <v>80</v>
      </c>
      <c r="B77" s="51" t="s">
        <v>172</v>
      </c>
      <c r="C77" s="51">
        <v>2</v>
      </c>
      <c r="D77" s="51"/>
      <c r="E77" s="52" t="str">
        <f t="shared" si="25"/>
        <v>SPEA-2</v>
      </c>
      <c r="F77" s="33">
        <v>1</v>
      </c>
      <c r="G77" s="53" t="s">
        <v>175</v>
      </c>
      <c r="H77" s="71" t="s">
        <v>95</v>
      </c>
      <c r="I77" s="52">
        <v>2027</v>
      </c>
      <c r="J77" s="54">
        <v>40000</v>
      </c>
      <c r="K77" s="55" t="s">
        <v>38</v>
      </c>
      <c r="L77" s="56"/>
      <c r="M77" s="57"/>
      <c r="N77" s="58"/>
      <c r="O77" s="59">
        <v>0.5</v>
      </c>
      <c r="P77" s="60">
        <f>J77</f>
        <v>40000</v>
      </c>
      <c r="Q77" s="61">
        <f t="shared" si="26"/>
        <v>20000</v>
      </c>
      <c r="R77" s="42">
        <v>12</v>
      </c>
      <c r="S77" s="70" t="s">
        <v>40</v>
      </c>
      <c r="T77" s="62"/>
      <c r="U77" s="63"/>
      <c r="V77" s="62"/>
      <c r="W77" s="63"/>
      <c r="X77" s="62"/>
      <c r="Y77" s="63"/>
      <c r="Z77" s="44"/>
      <c r="AA77" s="63"/>
      <c r="AB77" s="62"/>
      <c r="AC77" s="63"/>
      <c r="AD77" s="62"/>
      <c r="AE77" s="63"/>
      <c r="AF77" s="34" t="s">
        <v>176</v>
      </c>
      <c r="AG77" s="80"/>
      <c r="AH77" s="48" t="s">
        <v>42</v>
      </c>
      <c r="AI77" s="50"/>
    </row>
    <row r="78" spans="1:35" x14ac:dyDescent="0.25">
      <c r="A78" s="32" t="s">
        <v>80</v>
      </c>
      <c r="B78" s="51" t="s">
        <v>172</v>
      </c>
      <c r="C78" s="51">
        <v>13</v>
      </c>
      <c r="D78" s="51"/>
      <c r="E78" s="52" t="str">
        <f t="shared" si="25"/>
        <v>SPEA-13</v>
      </c>
      <c r="F78" s="33">
        <v>1</v>
      </c>
      <c r="G78" s="53" t="s">
        <v>177</v>
      </c>
      <c r="H78" s="71" t="s">
        <v>95</v>
      </c>
      <c r="I78" s="52">
        <v>2026</v>
      </c>
      <c r="J78" s="54">
        <v>35000</v>
      </c>
      <c r="K78" s="55" t="s">
        <v>38</v>
      </c>
      <c r="L78" s="56"/>
      <c r="M78" s="57"/>
      <c r="N78" s="58"/>
      <c r="O78" s="59">
        <v>0.5</v>
      </c>
      <c r="P78" s="60">
        <f>J78</f>
        <v>35000</v>
      </c>
      <c r="Q78" s="61">
        <f t="shared" si="26"/>
        <v>17500</v>
      </c>
      <c r="R78" s="42">
        <v>12</v>
      </c>
      <c r="S78" s="70" t="s">
        <v>40</v>
      </c>
      <c r="T78" s="34"/>
      <c r="U78" s="63"/>
      <c r="V78" s="62"/>
      <c r="W78" s="63"/>
      <c r="X78" s="62"/>
      <c r="Y78" s="63"/>
      <c r="Z78" s="44"/>
      <c r="AA78" s="63"/>
      <c r="AB78" s="62"/>
      <c r="AC78" s="63"/>
      <c r="AD78" s="62"/>
      <c r="AE78" s="63"/>
      <c r="AF78" s="34" t="s">
        <v>176</v>
      </c>
      <c r="AG78" s="80"/>
      <c r="AH78" s="48" t="s">
        <v>42</v>
      </c>
      <c r="AI78" s="50"/>
    </row>
    <row r="79" spans="1:35" ht="30" x14ac:dyDescent="0.25">
      <c r="A79" s="32" t="s">
        <v>80</v>
      </c>
      <c r="B79" s="51" t="s">
        <v>172</v>
      </c>
      <c r="C79" s="51">
        <v>3</v>
      </c>
      <c r="D79" s="51"/>
      <c r="E79" s="52" t="str">
        <f t="shared" si="25"/>
        <v>SPEA-3</v>
      </c>
      <c r="F79" s="33">
        <v>1</v>
      </c>
      <c r="G79" s="53" t="s">
        <v>178</v>
      </c>
      <c r="H79" s="53" t="s">
        <v>95</v>
      </c>
      <c r="I79" s="52">
        <v>2026</v>
      </c>
      <c r="J79" s="54">
        <v>40000</v>
      </c>
      <c r="K79" s="55" t="s">
        <v>38</v>
      </c>
      <c r="L79" s="56"/>
      <c r="M79" s="57"/>
      <c r="N79" s="58"/>
      <c r="O79" s="59">
        <v>0.5</v>
      </c>
      <c r="P79" s="60">
        <f>J79</f>
        <v>40000</v>
      </c>
      <c r="Q79" s="61">
        <f t="shared" si="26"/>
        <v>20000</v>
      </c>
      <c r="R79" s="42">
        <v>12</v>
      </c>
      <c r="S79" s="43" t="s">
        <v>40</v>
      </c>
      <c r="T79" s="62"/>
      <c r="U79" s="63"/>
      <c r="V79" s="62"/>
      <c r="W79" s="63"/>
      <c r="X79" s="62"/>
      <c r="Y79" s="63"/>
      <c r="Z79" s="44"/>
      <c r="AA79" s="63"/>
      <c r="AB79" s="62"/>
      <c r="AC79" s="63"/>
      <c r="AD79" s="62"/>
      <c r="AE79" s="63"/>
      <c r="AF79" s="34"/>
      <c r="AG79" s="80"/>
      <c r="AH79" s="48" t="s">
        <v>42</v>
      </c>
      <c r="AI79" s="50"/>
    </row>
    <row r="80" spans="1:35" ht="30" x14ac:dyDescent="0.25">
      <c r="A80" s="32" t="s">
        <v>80</v>
      </c>
      <c r="B80" s="51" t="s">
        <v>172</v>
      </c>
      <c r="C80" s="51">
        <v>4</v>
      </c>
      <c r="D80" s="51"/>
      <c r="E80" s="52" t="str">
        <f t="shared" si="25"/>
        <v>SPEA-4</v>
      </c>
      <c r="F80" s="33">
        <v>1</v>
      </c>
      <c r="G80" s="53" t="s">
        <v>179</v>
      </c>
      <c r="H80" s="53" t="s">
        <v>95</v>
      </c>
      <c r="I80" s="52">
        <v>2027</v>
      </c>
      <c r="J80" s="54">
        <v>40000</v>
      </c>
      <c r="K80" s="55" t="s">
        <v>38</v>
      </c>
      <c r="L80" s="56"/>
      <c r="M80" s="57"/>
      <c r="N80" s="58"/>
      <c r="O80" s="59">
        <v>0.5</v>
      </c>
      <c r="P80" s="60">
        <f>J80</f>
        <v>40000</v>
      </c>
      <c r="Q80" s="61">
        <f t="shared" si="26"/>
        <v>20000</v>
      </c>
      <c r="R80" s="42">
        <v>12</v>
      </c>
      <c r="S80" s="43" t="s">
        <v>40</v>
      </c>
      <c r="T80" s="62"/>
      <c r="U80" s="63"/>
      <c r="V80" s="62"/>
      <c r="W80" s="63"/>
      <c r="X80" s="62"/>
      <c r="Y80" s="63"/>
      <c r="Z80" s="44"/>
      <c r="AA80" s="63"/>
      <c r="AB80" s="62"/>
      <c r="AC80" s="63"/>
      <c r="AD80" s="62"/>
      <c r="AE80" s="63"/>
      <c r="AF80" s="34" t="s">
        <v>176</v>
      </c>
      <c r="AG80" s="80"/>
      <c r="AH80" s="48"/>
      <c r="AI80" s="50"/>
    </row>
    <row r="81" spans="1:35" ht="30" x14ac:dyDescent="0.25">
      <c r="A81" s="32" t="s">
        <v>80</v>
      </c>
      <c r="B81" s="51" t="s">
        <v>172</v>
      </c>
      <c r="C81" s="51">
        <v>5</v>
      </c>
      <c r="D81" s="51"/>
      <c r="E81" s="52" t="str">
        <f t="shared" si="25"/>
        <v>SPEA-5</v>
      </c>
      <c r="F81" s="33">
        <v>1</v>
      </c>
      <c r="G81" s="78" t="s">
        <v>180</v>
      </c>
      <c r="H81" s="78" t="s">
        <v>86</v>
      </c>
      <c r="I81" s="52">
        <v>2027</v>
      </c>
      <c r="J81" s="67">
        <v>150000</v>
      </c>
      <c r="K81" s="55" t="s">
        <v>38</v>
      </c>
      <c r="L81" s="56"/>
      <c r="M81" s="57"/>
      <c r="N81" s="51"/>
      <c r="O81" s="59">
        <v>0.5</v>
      </c>
      <c r="P81" s="68">
        <v>150000</v>
      </c>
      <c r="Q81" s="61">
        <f t="shared" si="26"/>
        <v>75000</v>
      </c>
      <c r="R81" s="42">
        <v>12</v>
      </c>
      <c r="S81" s="43" t="s">
        <v>40</v>
      </c>
      <c r="T81" s="85"/>
      <c r="U81" s="86">
        <f t="shared" ref="U81:U105" si="35">J81*T81</f>
        <v>0</v>
      </c>
      <c r="V81" s="85"/>
      <c r="W81" s="86">
        <f t="shared" ref="W81:W105" si="36">J81*V81</f>
        <v>0</v>
      </c>
      <c r="X81" s="85"/>
      <c r="Y81" s="86">
        <f t="shared" ref="Y81:Y105" si="37">J81*X81</f>
        <v>0</v>
      </c>
      <c r="Z81" s="85">
        <f t="shared" ref="Z81:Z87" si="38">AA81/J81</f>
        <v>0.5</v>
      </c>
      <c r="AA81" s="86">
        <f>Q81+U81+W81+Y81</f>
        <v>75000</v>
      </c>
      <c r="AB81" s="85"/>
      <c r="AC81" s="86">
        <f t="shared" ref="AC81:AC105" si="39">J81*AB81</f>
        <v>0</v>
      </c>
      <c r="AD81" s="85">
        <f t="shared" ref="AD81:AD87" si="40">AE81/J81</f>
        <v>0.5</v>
      </c>
      <c r="AE81" s="86">
        <f t="shared" ref="AE81:AE87" si="41">J81-AA81-AC81</f>
        <v>75000</v>
      </c>
      <c r="AF81" s="90"/>
      <c r="AG81" s="91"/>
      <c r="AH81" s="92" t="s">
        <v>42</v>
      </c>
      <c r="AI81" s="49">
        <v>2</v>
      </c>
    </row>
    <row r="82" spans="1:35" ht="120" x14ac:dyDescent="0.25">
      <c r="A82" s="32" t="s">
        <v>80</v>
      </c>
      <c r="B82" s="51" t="s">
        <v>172</v>
      </c>
      <c r="C82" s="51">
        <v>6</v>
      </c>
      <c r="D82" s="51" t="s">
        <v>43</v>
      </c>
      <c r="E82" s="52" t="str">
        <f t="shared" si="25"/>
        <v>SPEA-6b</v>
      </c>
      <c r="F82" s="33">
        <v>1</v>
      </c>
      <c r="G82" s="78" t="s">
        <v>181</v>
      </c>
      <c r="H82" s="66" t="s">
        <v>37</v>
      </c>
      <c r="I82" s="52">
        <v>2026</v>
      </c>
      <c r="J82" s="67">
        <v>200000</v>
      </c>
      <c r="K82" s="55" t="s">
        <v>55</v>
      </c>
      <c r="L82" s="56"/>
      <c r="M82" s="57"/>
      <c r="N82" s="51"/>
      <c r="O82" s="59">
        <v>0.5</v>
      </c>
      <c r="P82" s="68">
        <v>200000</v>
      </c>
      <c r="Q82" s="61">
        <f>P82*O82</f>
        <v>100000</v>
      </c>
      <c r="R82" s="42">
        <v>12</v>
      </c>
      <c r="S82" s="43" t="s">
        <v>40</v>
      </c>
      <c r="T82" s="44"/>
      <c r="U82" s="45">
        <f t="shared" si="35"/>
        <v>0</v>
      </c>
      <c r="V82" s="44"/>
      <c r="W82" s="45">
        <f t="shared" si="36"/>
        <v>0</v>
      </c>
      <c r="X82" s="44"/>
      <c r="Y82" s="45">
        <f t="shared" si="37"/>
        <v>0</v>
      </c>
      <c r="Z82" s="85">
        <f t="shared" si="38"/>
        <v>0.5</v>
      </c>
      <c r="AA82" s="86">
        <f>Q82+U82+W82+Y82</f>
        <v>100000</v>
      </c>
      <c r="AB82" s="44"/>
      <c r="AC82" s="45">
        <f t="shared" si="39"/>
        <v>0</v>
      </c>
      <c r="AD82" s="44">
        <f t="shared" si="40"/>
        <v>0.5</v>
      </c>
      <c r="AE82" s="45">
        <f t="shared" si="41"/>
        <v>100000</v>
      </c>
      <c r="AF82" s="46" t="s">
        <v>182</v>
      </c>
      <c r="AG82" s="47"/>
      <c r="AH82" s="48" t="s">
        <v>42</v>
      </c>
      <c r="AI82" s="50">
        <v>3</v>
      </c>
    </row>
    <row r="83" spans="1:35" ht="120" x14ac:dyDescent="0.25">
      <c r="A83" s="32" t="s">
        <v>80</v>
      </c>
      <c r="B83" s="51" t="s">
        <v>172</v>
      </c>
      <c r="C83" s="51">
        <v>6</v>
      </c>
      <c r="D83" s="51" t="s">
        <v>35</v>
      </c>
      <c r="E83" s="52" t="str">
        <f t="shared" si="25"/>
        <v>SPEA-6a</v>
      </c>
      <c r="F83" s="33">
        <v>1</v>
      </c>
      <c r="G83" s="78" t="s">
        <v>181</v>
      </c>
      <c r="H83" s="66" t="s">
        <v>37</v>
      </c>
      <c r="I83" s="52">
        <v>2026</v>
      </c>
      <c r="J83" s="67">
        <v>130000</v>
      </c>
      <c r="K83" s="55" t="s">
        <v>55</v>
      </c>
      <c r="L83" s="56"/>
      <c r="M83" s="57"/>
      <c r="N83" s="51"/>
      <c r="O83" s="59">
        <v>0.5</v>
      </c>
      <c r="P83" s="68">
        <v>130000</v>
      </c>
      <c r="Q83" s="61">
        <f>P83*O83</f>
        <v>65000</v>
      </c>
      <c r="R83" s="42">
        <v>12</v>
      </c>
      <c r="S83" s="43" t="s">
        <v>40</v>
      </c>
      <c r="T83" s="44"/>
      <c r="U83" s="45">
        <f t="shared" si="35"/>
        <v>0</v>
      </c>
      <c r="V83" s="44"/>
      <c r="W83" s="45">
        <f t="shared" si="36"/>
        <v>0</v>
      </c>
      <c r="X83" s="44"/>
      <c r="Y83" s="45">
        <f t="shared" si="37"/>
        <v>0</v>
      </c>
      <c r="Z83" s="85">
        <f t="shared" si="38"/>
        <v>0.5</v>
      </c>
      <c r="AA83" s="86">
        <f>Q83+U83+W83+Y83</f>
        <v>65000</v>
      </c>
      <c r="AB83" s="44"/>
      <c r="AC83" s="45">
        <f t="shared" si="39"/>
        <v>0</v>
      </c>
      <c r="AD83" s="44">
        <f t="shared" si="40"/>
        <v>0.5</v>
      </c>
      <c r="AE83" s="45">
        <f t="shared" si="41"/>
        <v>65000</v>
      </c>
      <c r="AF83" s="46" t="s">
        <v>182</v>
      </c>
      <c r="AG83" s="47"/>
      <c r="AH83" s="48" t="s">
        <v>42</v>
      </c>
      <c r="AI83" s="50">
        <v>3</v>
      </c>
    </row>
    <row r="84" spans="1:35" ht="30" x14ac:dyDescent="0.25">
      <c r="A84" s="32" t="s">
        <v>80</v>
      </c>
      <c r="B84" s="51" t="s">
        <v>172</v>
      </c>
      <c r="C84" s="51">
        <v>7</v>
      </c>
      <c r="D84" s="51"/>
      <c r="E84" s="52" t="str">
        <f t="shared" si="25"/>
        <v>SPEA-7</v>
      </c>
      <c r="F84" s="33">
        <v>1</v>
      </c>
      <c r="G84" s="53" t="s">
        <v>183</v>
      </c>
      <c r="H84" s="53" t="s">
        <v>184</v>
      </c>
      <c r="I84" s="52">
        <v>2026</v>
      </c>
      <c r="J84" s="54">
        <v>400000</v>
      </c>
      <c r="K84" s="55" t="s">
        <v>38</v>
      </c>
      <c r="L84" s="56"/>
      <c r="M84" s="57"/>
      <c r="N84" s="58"/>
      <c r="O84" s="59">
        <v>0.5</v>
      </c>
      <c r="P84" s="60">
        <f t="shared" ref="P84:P89" si="42">J84</f>
        <v>400000</v>
      </c>
      <c r="Q84" s="61">
        <f t="shared" si="26"/>
        <v>200000</v>
      </c>
      <c r="R84" s="42">
        <v>12</v>
      </c>
      <c r="S84" s="43" t="s">
        <v>40</v>
      </c>
      <c r="T84" s="62"/>
      <c r="U84" s="63">
        <f t="shared" si="35"/>
        <v>0</v>
      </c>
      <c r="V84" s="62"/>
      <c r="W84" s="63">
        <f t="shared" si="36"/>
        <v>0</v>
      </c>
      <c r="X84" s="62"/>
      <c r="Y84" s="63">
        <f t="shared" si="37"/>
        <v>0</v>
      </c>
      <c r="Z84" s="85">
        <f t="shared" si="38"/>
        <v>0.5</v>
      </c>
      <c r="AA84" s="88">
        <f>U84+W84+Q84+Y84</f>
        <v>200000</v>
      </c>
      <c r="AB84" s="62"/>
      <c r="AC84" s="63">
        <f t="shared" si="39"/>
        <v>0</v>
      </c>
      <c r="AD84" s="62">
        <f t="shared" si="40"/>
        <v>0.5</v>
      </c>
      <c r="AE84" s="63">
        <f t="shared" si="41"/>
        <v>200000</v>
      </c>
      <c r="AF84" s="34" t="s">
        <v>176</v>
      </c>
      <c r="AG84" s="64"/>
      <c r="AH84" s="48" t="s">
        <v>42</v>
      </c>
      <c r="AI84" s="50">
        <v>4</v>
      </c>
    </row>
    <row r="85" spans="1:35" x14ac:dyDescent="0.25">
      <c r="A85" s="32" t="s">
        <v>80</v>
      </c>
      <c r="B85" s="51" t="s">
        <v>172</v>
      </c>
      <c r="C85" s="51">
        <v>8</v>
      </c>
      <c r="D85" s="51"/>
      <c r="E85" s="52" t="str">
        <f t="shared" si="25"/>
        <v>SPEA-8</v>
      </c>
      <c r="F85" s="33">
        <v>1</v>
      </c>
      <c r="G85" s="53" t="s">
        <v>185</v>
      </c>
      <c r="H85" s="71" t="s">
        <v>131</v>
      </c>
      <c r="I85" s="52">
        <v>2026</v>
      </c>
      <c r="J85" s="93">
        <v>200000</v>
      </c>
      <c r="K85" s="55"/>
      <c r="L85" s="56"/>
      <c r="M85" s="89"/>
      <c r="N85" s="58"/>
      <c r="O85" s="59">
        <v>0.5</v>
      </c>
      <c r="P85" s="60">
        <f t="shared" si="42"/>
        <v>200000</v>
      </c>
      <c r="Q85" s="61">
        <f t="shared" si="26"/>
        <v>100000</v>
      </c>
      <c r="R85" s="42">
        <v>12</v>
      </c>
      <c r="S85" s="43" t="s">
        <v>40</v>
      </c>
      <c r="T85" s="62"/>
      <c r="U85" s="63">
        <f t="shared" si="35"/>
        <v>0</v>
      </c>
      <c r="V85" s="62"/>
      <c r="W85" s="63">
        <f t="shared" si="36"/>
        <v>0</v>
      </c>
      <c r="X85" s="62"/>
      <c r="Y85" s="63">
        <f t="shared" si="37"/>
        <v>0</v>
      </c>
      <c r="Z85" s="85">
        <f t="shared" si="38"/>
        <v>0.5</v>
      </c>
      <c r="AA85" s="88">
        <f>U85+W85+Q85+Y85</f>
        <v>100000</v>
      </c>
      <c r="AB85" s="62"/>
      <c r="AC85" s="63">
        <f t="shared" si="39"/>
        <v>0</v>
      </c>
      <c r="AD85" s="62">
        <f t="shared" si="40"/>
        <v>0.5</v>
      </c>
      <c r="AE85" s="63">
        <f t="shared" si="41"/>
        <v>100000</v>
      </c>
      <c r="AF85" s="34"/>
      <c r="AG85" s="64"/>
      <c r="AH85" s="48" t="s">
        <v>42</v>
      </c>
      <c r="AI85" s="50"/>
    </row>
    <row r="86" spans="1:35" x14ac:dyDescent="0.25">
      <c r="A86" s="32" t="s">
        <v>80</v>
      </c>
      <c r="B86" s="51" t="s">
        <v>172</v>
      </c>
      <c r="C86" s="51">
        <v>9</v>
      </c>
      <c r="D86" s="51"/>
      <c r="E86" s="52" t="str">
        <f t="shared" si="25"/>
        <v>SPEA-9</v>
      </c>
      <c r="F86" s="33">
        <v>1</v>
      </c>
      <c r="G86" s="53" t="s">
        <v>186</v>
      </c>
      <c r="H86" s="71" t="s">
        <v>187</v>
      </c>
      <c r="I86" s="52">
        <v>2026</v>
      </c>
      <c r="J86" s="54">
        <v>100000</v>
      </c>
      <c r="K86" s="55" t="s">
        <v>38</v>
      </c>
      <c r="L86" s="56"/>
      <c r="M86" s="57"/>
      <c r="N86" s="58"/>
      <c r="O86" s="59">
        <v>0.5</v>
      </c>
      <c r="P86" s="60">
        <f t="shared" si="42"/>
        <v>100000</v>
      </c>
      <c r="Q86" s="61">
        <f t="shared" si="26"/>
        <v>50000</v>
      </c>
      <c r="R86" s="42">
        <v>12</v>
      </c>
      <c r="S86" s="43" t="s">
        <v>40</v>
      </c>
      <c r="T86" s="62"/>
      <c r="U86" s="63">
        <f t="shared" si="35"/>
        <v>0</v>
      </c>
      <c r="V86" s="62"/>
      <c r="W86" s="63">
        <f t="shared" si="36"/>
        <v>0</v>
      </c>
      <c r="X86" s="62"/>
      <c r="Y86" s="63">
        <f t="shared" si="37"/>
        <v>0</v>
      </c>
      <c r="Z86" s="85">
        <f t="shared" si="38"/>
        <v>0.5</v>
      </c>
      <c r="AA86" s="88">
        <f>U86+W86+Q86+Y86</f>
        <v>50000</v>
      </c>
      <c r="AB86" s="62"/>
      <c r="AC86" s="63">
        <f t="shared" si="39"/>
        <v>0</v>
      </c>
      <c r="AD86" s="62">
        <f t="shared" si="40"/>
        <v>0.5</v>
      </c>
      <c r="AE86" s="63">
        <f t="shared" si="41"/>
        <v>50000</v>
      </c>
      <c r="AF86" s="34"/>
      <c r="AG86" s="64"/>
      <c r="AH86" s="48" t="s">
        <v>42</v>
      </c>
      <c r="AI86" s="50">
        <v>1</v>
      </c>
    </row>
    <row r="87" spans="1:35" ht="30" x14ac:dyDescent="0.25">
      <c r="A87" s="32" t="s">
        <v>80</v>
      </c>
      <c r="B87" s="51" t="s">
        <v>172</v>
      </c>
      <c r="C87" s="51">
        <v>10</v>
      </c>
      <c r="D87" s="51"/>
      <c r="E87" s="52" t="str">
        <f t="shared" si="25"/>
        <v>SPEA-10</v>
      </c>
      <c r="F87" s="33">
        <v>1</v>
      </c>
      <c r="G87" s="53" t="s">
        <v>188</v>
      </c>
      <c r="H87" s="53" t="s">
        <v>168</v>
      </c>
      <c r="I87" s="52">
        <v>2026</v>
      </c>
      <c r="J87" s="54">
        <v>100000</v>
      </c>
      <c r="K87" s="55" t="s">
        <v>38</v>
      </c>
      <c r="L87" s="56"/>
      <c r="M87" s="57"/>
      <c r="N87" s="58"/>
      <c r="O87" s="59">
        <v>0.5</v>
      </c>
      <c r="P87" s="60">
        <f t="shared" si="42"/>
        <v>100000</v>
      </c>
      <c r="Q87" s="61">
        <f t="shared" si="26"/>
        <v>50000</v>
      </c>
      <c r="R87" s="42">
        <v>12</v>
      </c>
      <c r="S87" s="43" t="s">
        <v>40</v>
      </c>
      <c r="T87" s="62"/>
      <c r="U87" s="63">
        <f t="shared" si="35"/>
        <v>0</v>
      </c>
      <c r="V87" s="62"/>
      <c r="W87" s="63">
        <f t="shared" si="36"/>
        <v>0</v>
      </c>
      <c r="X87" s="62"/>
      <c r="Y87" s="63">
        <f t="shared" si="37"/>
        <v>0</v>
      </c>
      <c r="Z87" s="85">
        <f t="shared" si="38"/>
        <v>0.5</v>
      </c>
      <c r="AA87" s="88">
        <f>U87+W87+Q87+Y87</f>
        <v>50000</v>
      </c>
      <c r="AB87" s="62"/>
      <c r="AC87" s="63">
        <f t="shared" si="39"/>
        <v>0</v>
      </c>
      <c r="AD87" s="62">
        <f t="shared" si="40"/>
        <v>0.5</v>
      </c>
      <c r="AE87" s="63">
        <f t="shared" si="41"/>
        <v>50000</v>
      </c>
      <c r="AF87" s="34"/>
      <c r="AG87" s="64"/>
      <c r="AH87" s="48" t="s">
        <v>42</v>
      </c>
      <c r="AI87" s="50">
        <v>4</v>
      </c>
    </row>
    <row r="88" spans="1:35" ht="30" x14ac:dyDescent="0.25">
      <c r="A88" s="32" t="s">
        <v>80</v>
      </c>
      <c r="B88" s="51" t="s">
        <v>172</v>
      </c>
      <c r="C88" s="51">
        <v>11</v>
      </c>
      <c r="D88" s="51"/>
      <c r="E88" s="52" t="str">
        <f t="shared" si="25"/>
        <v>SPEA-11</v>
      </c>
      <c r="F88" s="33">
        <v>1</v>
      </c>
      <c r="G88" s="53" t="s">
        <v>189</v>
      </c>
      <c r="H88" s="53" t="s">
        <v>168</v>
      </c>
      <c r="I88" s="52">
        <v>2027</v>
      </c>
      <c r="J88" s="54">
        <v>60000</v>
      </c>
      <c r="K88" s="55" t="s">
        <v>38</v>
      </c>
      <c r="L88" s="56"/>
      <c r="M88" s="57"/>
      <c r="N88" s="58"/>
      <c r="O88" s="59">
        <v>0.5</v>
      </c>
      <c r="P88" s="60">
        <f t="shared" si="42"/>
        <v>60000</v>
      </c>
      <c r="Q88" s="61">
        <f t="shared" si="26"/>
        <v>30000</v>
      </c>
      <c r="R88" s="42">
        <v>12</v>
      </c>
      <c r="S88" s="43" t="s">
        <v>40</v>
      </c>
      <c r="T88" s="62"/>
      <c r="U88" s="63">
        <f t="shared" si="35"/>
        <v>0</v>
      </c>
      <c r="V88" s="62"/>
      <c r="W88" s="63">
        <f t="shared" si="36"/>
        <v>0</v>
      </c>
      <c r="X88" s="62"/>
      <c r="Y88" s="63">
        <f t="shared" si="37"/>
        <v>0</v>
      </c>
      <c r="Z88" s="85"/>
      <c r="AA88" s="88"/>
      <c r="AB88" s="62"/>
      <c r="AC88" s="63">
        <f t="shared" si="39"/>
        <v>0</v>
      </c>
      <c r="AD88" s="62"/>
      <c r="AE88" s="63"/>
      <c r="AF88" s="34"/>
      <c r="AG88" s="64"/>
      <c r="AH88" s="48" t="s">
        <v>42</v>
      </c>
      <c r="AI88" s="50">
        <v>2</v>
      </c>
    </row>
    <row r="89" spans="1:35" x14ac:dyDescent="0.25">
      <c r="A89" s="32" t="s">
        <v>80</v>
      </c>
      <c r="B89" s="51" t="s">
        <v>172</v>
      </c>
      <c r="C89" s="51">
        <v>12</v>
      </c>
      <c r="D89" s="51"/>
      <c r="E89" s="52" t="str">
        <f t="shared" si="25"/>
        <v>SPEA-12</v>
      </c>
      <c r="F89" s="33">
        <v>1</v>
      </c>
      <c r="G89" s="53" t="s">
        <v>186</v>
      </c>
      <c r="H89" s="53" t="s">
        <v>190</v>
      </c>
      <c r="I89" s="52">
        <v>2026</v>
      </c>
      <c r="J89" s="54">
        <v>20000</v>
      </c>
      <c r="K89" s="55" t="s">
        <v>38</v>
      </c>
      <c r="L89" s="56"/>
      <c r="M89" s="57"/>
      <c r="N89" s="58"/>
      <c r="O89" s="59">
        <v>0.5</v>
      </c>
      <c r="P89" s="60">
        <f t="shared" si="42"/>
        <v>20000</v>
      </c>
      <c r="Q89" s="61">
        <f t="shared" si="26"/>
        <v>10000</v>
      </c>
      <c r="R89" s="42">
        <v>12</v>
      </c>
      <c r="S89" s="70" t="s">
        <v>40</v>
      </c>
      <c r="T89" s="62"/>
      <c r="U89" s="63">
        <f t="shared" si="35"/>
        <v>0</v>
      </c>
      <c r="V89" s="62"/>
      <c r="W89" s="63">
        <f t="shared" si="36"/>
        <v>0</v>
      </c>
      <c r="X89" s="62"/>
      <c r="Y89" s="63">
        <f t="shared" si="37"/>
        <v>0</v>
      </c>
      <c r="Z89" s="85">
        <f t="shared" ref="Z89:Z105" si="43">AA89/J89</f>
        <v>0.5</v>
      </c>
      <c r="AA89" s="88">
        <f>U89+W89+Q89+Y89</f>
        <v>10000</v>
      </c>
      <c r="AB89" s="62"/>
      <c r="AC89" s="63">
        <f t="shared" si="39"/>
        <v>0</v>
      </c>
      <c r="AD89" s="62">
        <f t="shared" ref="AD89:AD105" si="44">AE89/J89</f>
        <v>0.5</v>
      </c>
      <c r="AE89" s="63">
        <f t="shared" ref="AE89:AE105" si="45">J89-AA89-AC89</f>
        <v>10000</v>
      </c>
      <c r="AF89" s="81"/>
      <c r="AG89" s="64"/>
      <c r="AH89" s="48" t="s">
        <v>42</v>
      </c>
      <c r="AI89" s="50">
        <v>3</v>
      </c>
    </row>
    <row r="90" spans="1:35" ht="90" x14ac:dyDescent="0.25">
      <c r="A90" s="32" t="s">
        <v>191</v>
      </c>
      <c r="B90" s="51" t="s">
        <v>192</v>
      </c>
      <c r="C90" s="51">
        <v>1</v>
      </c>
      <c r="D90" s="51" t="s">
        <v>35</v>
      </c>
      <c r="E90" s="52" t="str">
        <f t="shared" si="25"/>
        <v>AEP-1a</v>
      </c>
      <c r="F90" s="33">
        <v>1</v>
      </c>
      <c r="G90" s="83" t="s">
        <v>193</v>
      </c>
      <c r="H90" s="78" t="s">
        <v>86</v>
      </c>
      <c r="I90" s="52">
        <v>2026</v>
      </c>
      <c r="J90" s="67">
        <v>655000</v>
      </c>
      <c r="K90" s="55" t="s">
        <v>38</v>
      </c>
      <c r="L90" s="56"/>
      <c r="M90" s="38">
        <v>2700</v>
      </c>
      <c r="N90" s="51" t="s">
        <v>106</v>
      </c>
      <c r="O90" s="59">
        <v>0.5</v>
      </c>
      <c r="P90" s="68">
        <v>655000</v>
      </c>
      <c r="Q90" s="61">
        <f t="shared" si="26"/>
        <v>327500</v>
      </c>
      <c r="R90" s="42">
        <v>25</v>
      </c>
      <c r="S90" s="70" t="s">
        <v>97</v>
      </c>
      <c r="T90" s="44"/>
      <c r="U90" s="45">
        <f t="shared" si="35"/>
        <v>0</v>
      </c>
      <c r="V90" s="44"/>
      <c r="W90" s="45">
        <f t="shared" si="36"/>
        <v>0</v>
      </c>
      <c r="X90" s="44"/>
      <c r="Y90" s="45">
        <f t="shared" si="37"/>
        <v>0</v>
      </c>
      <c r="Z90" s="85">
        <f t="shared" si="43"/>
        <v>0.5</v>
      </c>
      <c r="AA90" s="86">
        <f>Q90+U90+W90+Y90</f>
        <v>327500</v>
      </c>
      <c r="AB90" s="44"/>
      <c r="AC90" s="45">
        <f t="shared" si="39"/>
        <v>0</v>
      </c>
      <c r="AD90" s="44">
        <f t="shared" si="44"/>
        <v>0.5</v>
      </c>
      <c r="AE90" s="45">
        <f t="shared" si="45"/>
        <v>327500</v>
      </c>
      <c r="AF90" s="46" t="s">
        <v>194</v>
      </c>
      <c r="AG90" s="64"/>
      <c r="AH90" s="48" t="s">
        <v>42</v>
      </c>
      <c r="AI90" s="50">
        <v>1</v>
      </c>
    </row>
    <row r="91" spans="1:35" ht="90" x14ac:dyDescent="0.25">
      <c r="A91" s="32" t="s">
        <v>191</v>
      </c>
      <c r="B91" s="51" t="s">
        <v>192</v>
      </c>
      <c r="C91" s="51">
        <v>1</v>
      </c>
      <c r="D91" s="51" t="s">
        <v>43</v>
      </c>
      <c r="E91" s="52" t="str">
        <f t="shared" si="25"/>
        <v>AEP-1b</v>
      </c>
      <c r="F91" s="33">
        <v>1</v>
      </c>
      <c r="G91" s="83" t="s">
        <v>195</v>
      </c>
      <c r="H91" s="78" t="s">
        <v>86</v>
      </c>
      <c r="I91" s="52">
        <v>2026</v>
      </c>
      <c r="J91" s="67">
        <v>1900000</v>
      </c>
      <c r="K91" s="55" t="s">
        <v>38</v>
      </c>
      <c r="L91" s="56"/>
      <c r="M91" s="57">
        <v>550</v>
      </c>
      <c r="N91" s="51" t="s">
        <v>106</v>
      </c>
      <c r="O91" s="59">
        <v>0.5</v>
      </c>
      <c r="P91" s="68">
        <f>M91*480</f>
        <v>264000</v>
      </c>
      <c r="Q91" s="61">
        <f t="shared" si="26"/>
        <v>132000</v>
      </c>
      <c r="R91" s="42">
        <v>25</v>
      </c>
      <c r="S91" s="70" t="s">
        <v>97</v>
      </c>
      <c r="T91" s="44"/>
      <c r="U91" s="45">
        <f t="shared" si="35"/>
        <v>0</v>
      </c>
      <c r="V91" s="44"/>
      <c r="W91" s="45">
        <f t="shared" si="36"/>
        <v>0</v>
      </c>
      <c r="X91" s="44"/>
      <c r="Y91" s="45">
        <f t="shared" si="37"/>
        <v>0</v>
      </c>
      <c r="Z91" s="85">
        <f t="shared" si="43"/>
        <v>6.9473684210526312E-2</v>
      </c>
      <c r="AA91" s="86">
        <f>Q91+U91+W91+Y91</f>
        <v>132000</v>
      </c>
      <c r="AB91" s="44"/>
      <c r="AC91" s="45">
        <f t="shared" si="39"/>
        <v>0</v>
      </c>
      <c r="AD91" s="44">
        <f t="shared" si="44"/>
        <v>0.93052631578947365</v>
      </c>
      <c r="AE91" s="45">
        <f t="shared" si="45"/>
        <v>1768000</v>
      </c>
      <c r="AF91" s="46" t="s">
        <v>194</v>
      </c>
      <c r="AG91" s="64"/>
      <c r="AH91" s="48" t="s">
        <v>42</v>
      </c>
      <c r="AI91" s="50">
        <v>1</v>
      </c>
    </row>
    <row r="92" spans="1:35" ht="30" x14ac:dyDescent="0.25">
      <c r="A92" s="32" t="s">
        <v>191</v>
      </c>
      <c r="B92" s="51" t="s">
        <v>192</v>
      </c>
      <c r="C92" s="51">
        <v>2</v>
      </c>
      <c r="D92" s="51"/>
      <c r="E92" s="52" t="str">
        <f t="shared" si="25"/>
        <v>AEP-2</v>
      </c>
      <c r="F92" s="33">
        <v>1</v>
      </c>
      <c r="G92" s="83" t="s">
        <v>196</v>
      </c>
      <c r="H92" s="78" t="s">
        <v>86</v>
      </c>
      <c r="I92" s="52">
        <v>2027</v>
      </c>
      <c r="J92" s="67">
        <v>1500000</v>
      </c>
      <c r="K92" s="55" t="s">
        <v>38</v>
      </c>
      <c r="L92" s="56"/>
      <c r="M92" s="57"/>
      <c r="N92" s="51"/>
      <c r="O92" s="59">
        <v>0.5</v>
      </c>
      <c r="P92" s="68">
        <v>1481000</v>
      </c>
      <c r="Q92" s="61">
        <f t="shared" si="26"/>
        <v>740500</v>
      </c>
      <c r="R92" s="42">
        <v>25</v>
      </c>
      <c r="S92" s="70" t="s">
        <v>97</v>
      </c>
      <c r="T92" s="44"/>
      <c r="U92" s="45">
        <f t="shared" si="35"/>
        <v>0</v>
      </c>
      <c r="V92" s="44"/>
      <c r="W92" s="45">
        <f t="shared" si="36"/>
        <v>0</v>
      </c>
      <c r="X92" s="44"/>
      <c r="Y92" s="45">
        <f t="shared" si="37"/>
        <v>0</v>
      </c>
      <c r="Z92" s="85">
        <f t="shared" si="43"/>
        <v>0.49366666666666664</v>
      </c>
      <c r="AA92" s="86">
        <f>Q92+U92+W92+Y92</f>
        <v>740500</v>
      </c>
      <c r="AB92" s="44"/>
      <c r="AC92" s="45">
        <f t="shared" si="39"/>
        <v>0</v>
      </c>
      <c r="AD92" s="44">
        <f t="shared" si="44"/>
        <v>0.5063333333333333</v>
      </c>
      <c r="AE92" s="45">
        <f t="shared" si="45"/>
        <v>759500</v>
      </c>
      <c r="AF92" s="46" t="s">
        <v>197</v>
      </c>
      <c r="AG92" s="64"/>
      <c r="AH92" s="48" t="s">
        <v>42</v>
      </c>
      <c r="AI92" s="50">
        <v>5</v>
      </c>
    </row>
    <row r="93" spans="1:35" ht="45" x14ac:dyDescent="0.25">
      <c r="A93" s="32" t="s">
        <v>191</v>
      </c>
      <c r="B93" s="51" t="s">
        <v>192</v>
      </c>
      <c r="C93" s="51">
        <v>3</v>
      </c>
      <c r="D93" s="51"/>
      <c r="E93" s="52" t="str">
        <f t="shared" si="25"/>
        <v>AEP-3</v>
      </c>
      <c r="F93" s="33">
        <v>1</v>
      </c>
      <c r="G93" s="78" t="s">
        <v>198</v>
      </c>
      <c r="H93" s="66" t="s">
        <v>37</v>
      </c>
      <c r="I93" s="52">
        <v>2026</v>
      </c>
      <c r="J93" s="67">
        <v>40000</v>
      </c>
      <c r="K93" s="55" t="s">
        <v>38</v>
      </c>
      <c r="L93" s="56"/>
      <c r="M93" s="57"/>
      <c r="N93" s="51"/>
      <c r="O93" s="59">
        <v>0.5</v>
      </c>
      <c r="P93" s="60">
        <v>40000</v>
      </c>
      <c r="Q93" s="61">
        <f t="shared" si="26"/>
        <v>20000</v>
      </c>
      <c r="R93" s="42">
        <v>25</v>
      </c>
      <c r="S93" s="70" t="s">
        <v>97</v>
      </c>
      <c r="T93" s="44"/>
      <c r="U93" s="45">
        <f t="shared" si="35"/>
        <v>0</v>
      </c>
      <c r="V93" s="44"/>
      <c r="W93" s="45">
        <f t="shared" si="36"/>
        <v>0</v>
      </c>
      <c r="X93" s="44"/>
      <c r="Y93" s="45">
        <f t="shared" si="37"/>
        <v>0</v>
      </c>
      <c r="Z93" s="85">
        <f t="shared" si="43"/>
        <v>0.5</v>
      </c>
      <c r="AA93" s="86">
        <f>Q93+U93+W93+Y93</f>
        <v>20000</v>
      </c>
      <c r="AB93" s="44"/>
      <c r="AC93" s="45">
        <f t="shared" si="39"/>
        <v>0</v>
      </c>
      <c r="AD93" s="44">
        <f t="shared" si="44"/>
        <v>0.5</v>
      </c>
      <c r="AE93" s="45">
        <f t="shared" si="45"/>
        <v>20000</v>
      </c>
      <c r="AF93" s="46" t="s">
        <v>199</v>
      </c>
      <c r="AG93" s="64"/>
      <c r="AH93" s="48" t="s">
        <v>42</v>
      </c>
      <c r="AI93" s="50">
        <v>4</v>
      </c>
    </row>
    <row r="94" spans="1:35" ht="30" x14ac:dyDescent="0.25">
      <c r="A94" s="32" t="s">
        <v>191</v>
      </c>
      <c r="B94" s="51" t="s">
        <v>192</v>
      </c>
      <c r="C94" s="51">
        <v>4</v>
      </c>
      <c r="D94" s="51"/>
      <c r="E94" s="52" t="str">
        <f t="shared" si="25"/>
        <v>AEP-4</v>
      </c>
      <c r="F94" s="33">
        <v>1</v>
      </c>
      <c r="G94" s="53" t="s">
        <v>200</v>
      </c>
      <c r="H94" s="53" t="s">
        <v>131</v>
      </c>
      <c r="I94" s="52">
        <v>2026</v>
      </c>
      <c r="J94" s="93">
        <v>281000</v>
      </c>
      <c r="K94" s="55" t="s">
        <v>38</v>
      </c>
      <c r="L94" s="56"/>
      <c r="M94" s="89"/>
      <c r="N94" s="58"/>
      <c r="O94" s="59">
        <v>0.5</v>
      </c>
      <c r="P94" s="60">
        <f>J94</f>
        <v>281000</v>
      </c>
      <c r="Q94" s="61">
        <f t="shared" si="26"/>
        <v>140500</v>
      </c>
      <c r="R94" s="42">
        <v>25</v>
      </c>
      <c r="S94" s="70" t="s">
        <v>97</v>
      </c>
      <c r="T94" s="62"/>
      <c r="U94" s="63">
        <f t="shared" si="35"/>
        <v>0</v>
      </c>
      <c r="V94" s="62"/>
      <c r="W94" s="63">
        <f t="shared" si="36"/>
        <v>0</v>
      </c>
      <c r="X94" s="62"/>
      <c r="Y94" s="63">
        <f t="shared" si="37"/>
        <v>0</v>
      </c>
      <c r="Z94" s="85">
        <f t="shared" si="43"/>
        <v>0.5</v>
      </c>
      <c r="AA94" s="88">
        <f t="shared" ref="AA94:AA105" si="46">U94+W94+Q94+Y94</f>
        <v>140500</v>
      </c>
      <c r="AB94" s="62"/>
      <c r="AC94" s="63">
        <f t="shared" si="39"/>
        <v>0</v>
      </c>
      <c r="AD94" s="62">
        <f t="shared" si="44"/>
        <v>0.5</v>
      </c>
      <c r="AE94" s="63">
        <f t="shared" si="45"/>
        <v>140500</v>
      </c>
      <c r="AF94" s="34"/>
      <c r="AG94" s="94"/>
      <c r="AH94" s="48" t="s">
        <v>42</v>
      </c>
      <c r="AI94" s="50">
        <v>3</v>
      </c>
    </row>
    <row r="95" spans="1:35" ht="30" x14ac:dyDescent="0.25">
      <c r="A95" s="32" t="s">
        <v>191</v>
      </c>
      <c r="B95" s="51" t="s">
        <v>192</v>
      </c>
      <c r="C95" s="51">
        <v>5</v>
      </c>
      <c r="D95" s="51"/>
      <c r="E95" s="52" t="str">
        <f t="shared" si="25"/>
        <v>AEP-5</v>
      </c>
      <c r="F95" s="33">
        <v>1</v>
      </c>
      <c r="G95" s="53" t="s">
        <v>201</v>
      </c>
      <c r="H95" s="53" t="s">
        <v>131</v>
      </c>
      <c r="I95" s="52">
        <v>2026</v>
      </c>
      <c r="J95" s="54">
        <v>630000</v>
      </c>
      <c r="K95" s="55" t="s">
        <v>38</v>
      </c>
      <c r="L95" s="56"/>
      <c r="M95" s="57"/>
      <c r="N95" s="58"/>
      <c r="O95" s="59">
        <v>0.5</v>
      </c>
      <c r="P95" s="60">
        <f>J95</f>
        <v>630000</v>
      </c>
      <c r="Q95" s="61">
        <f t="shared" si="26"/>
        <v>315000</v>
      </c>
      <c r="R95" s="42">
        <v>25</v>
      </c>
      <c r="S95" s="70" t="s">
        <v>97</v>
      </c>
      <c r="T95" s="62"/>
      <c r="U95" s="63">
        <f t="shared" si="35"/>
        <v>0</v>
      </c>
      <c r="V95" s="62"/>
      <c r="W95" s="63">
        <f t="shared" si="36"/>
        <v>0</v>
      </c>
      <c r="X95" s="62"/>
      <c r="Y95" s="63">
        <f t="shared" si="37"/>
        <v>0</v>
      </c>
      <c r="Z95" s="85">
        <f t="shared" si="43"/>
        <v>0.5</v>
      </c>
      <c r="AA95" s="88">
        <f t="shared" si="46"/>
        <v>315000</v>
      </c>
      <c r="AB95" s="62"/>
      <c r="AC95" s="63">
        <f t="shared" si="39"/>
        <v>0</v>
      </c>
      <c r="AD95" s="62">
        <f t="shared" si="44"/>
        <v>0.5</v>
      </c>
      <c r="AE95" s="63">
        <f t="shared" si="45"/>
        <v>315000</v>
      </c>
      <c r="AF95" s="34"/>
      <c r="AG95" s="64"/>
      <c r="AH95" s="48" t="s">
        <v>42</v>
      </c>
      <c r="AI95" s="50">
        <v>4</v>
      </c>
    </row>
    <row r="96" spans="1:35" ht="30" x14ac:dyDescent="0.25">
      <c r="A96" s="32" t="s">
        <v>191</v>
      </c>
      <c r="B96" s="51" t="s">
        <v>192</v>
      </c>
      <c r="C96" s="51">
        <v>6</v>
      </c>
      <c r="D96" s="51"/>
      <c r="E96" s="52" t="str">
        <f t="shared" si="25"/>
        <v>AEP-6</v>
      </c>
      <c r="F96" s="33">
        <v>1</v>
      </c>
      <c r="G96" s="53" t="s">
        <v>202</v>
      </c>
      <c r="H96" s="53" t="s">
        <v>131</v>
      </c>
      <c r="I96" s="52">
        <v>2027</v>
      </c>
      <c r="J96" s="54">
        <v>95500</v>
      </c>
      <c r="K96" s="55" t="s">
        <v>38</v>
      </c>
      <c r="L96" s="56"/>
      <c r="M96" s="57"/>
      <c r="N96" s="58"/>
      <c r="O96" s="59">
        <v>0.5</v>
      </c>
      <c r="P96" s="60">
        <f>J96</f>
        <v>95500</v>
      </c>
      <c r="Q96" s="61">
        <f t="shared" si="26"/>
        <v>47750</v>
      </c>
      <c r="R96" s="42">
        <v>25</v>
      </c>
      <c r="S96" s="70" t="s">
        <v>97</v>
      </c>
      <c r="T96" s="62"/>
      <c r="U96" s="63">
        <f t="shared" si="35"/>
        <v>0</v>
      </c>
      <c r="V96" s="62"/>
      <c r="W96" s="63">
        <f t="shared" si="36"/>
        <v>0</v>
      </c>
      <c r="X96" s="62"/>
      <c r="Y96" s="63">
        <f t="shared" si="37"/>
        <v>0</v>
      </c>
      <c r="Z96" s="85">
        <f t="shared" si="43"/>
        <v>0.5</v>
      </c>
      <c r="AA96" s="88">
        <f t="shared" si="46"/>
        <v>47750</v>
      </c>
      <c r="AB96" s="62"/>
      <c r="AC96" s="63">
        <f t="shared" si="39"/>
        <v>0</v>
      </c>
      <c r="AD96" s="62">
        <f t="shared" si="44"/>
        <v>0.5</v>
      </c>
      <c r="AE96" s="63">
        <f t="shared" si="45"/>
        <v>47750</v>
      </c>
      <c r="AF96" s="34"/>
      <c r="AG96" s="64"/>
      <c r="AH96" s="48" t="s">
        <v>42</v>
      </c>
      <c r="AI96" s="50">
        <v>2</v>
      </c>
    </row>
    <row r="97" spans="1:35" s="260" customFormat="1" ht="30" x14ac:dyDescent="0.25">
      <c r="A97" s="249" t="s">
        <v>191</v>
      </c>
      <c r="B97" s="250" t="s">
        <v>192</v>
      </c>
      <c r="C97" s="250">
        <v>7</v>
      </c>
      <c r="D97" s="250"/>
      <c r="E97" s="251" t="str">
        <f t="shared" si="25"/>
        <v>AEP-7</v>
      </c>
      <c r="F97" s="252">
        <v>1</v>
      </c>
      <c r="G97" s="253" t="s">
        <v>203</v>
      </c>
      <c r="H97" s="253" t="s">
        <v>131</v>
      </c>
      <c r="I97" s="251">
        <v>2027</v>
      </c>
      <c r="J97" s="93">
        <v>350000</v>
      </c>
      <c r="K97" s="254" t="s">
        <v>38</v>
      </c>
      <c r="L97" s="255"/>
      <c r="M97" s="89"/>
      <c r="N97" s="256"/>
      <c r="O97" s="59">
        <v>0.5</v>
      </c>
      <c r="P97" s="60">
        <f>J97</f>
        <v>350000</v>
      </c>
      <c r="Q97" s="61">
        <f t="shared" si="26"/>
        <v>175000</v>
      </c>
      <c r="R97" s="42">
        <v>25</v>
      </c>
      <c r="S97" s="70" t="s">
        <v>97</v>
      </c>
      <c r="T97" s="62"/>
      <c r="U97" s="63">
        <f t="shared" si="35"/>
        <v>0</v>
      </c>
      <c r="V97" s="62"/>
      <c r="W97" s="63">
        <f t="shared" si="36"/>
        <v>0</v>
      </c>
      <c r="X97" s="62"/>
      <c r="Y97" s="63">
        <f t="shared" si="37"/>
        <v>0</v>
      </c>
      <c r="Z97" s="85">
        <f t="shared" si="43"/>
        <v>0.5</v>
      </c>
      <c r="AA97" s="88">
        <f t="shared" si="46"/>
        <v>175000</v>
      </c>
      <c r="AB97" s="62"/>
      <c r="AC97" s="63">
        <f t="shared" si="39"/>
        <v>0</v>
      </c>
      <c r="AD97" s="62">
        <f t="shared" si="44"/>
        <v>0.5</v>
      </c>
      <c r="AE97" s="63">
        <f t="shared" si="45"/>
        <v>175000</v>
      </c>
      <c r="AF97" s="257"/>
      <c r="AG97" s="94"/>
      <c r="AH97" s="258" t="s">
        <v>42</v>
      </c>
      <c r="AI97" s="259">
        <v>1</v>
      </c>
    </row>
    <row r="98" spans="1:35" s="260" customFormat="1" ht="45" x14ac:dyDescent="0.25">
      <c r="A98" s="249" t="s">
        <v>191</v>
      </c>
      <c r="B98" s="250" t="s">
        <v>192</v>
      </c>
      <c r="C98" s="250">
        <v>8</v>
      </c>
      <c r="D98" s="250"/>
      <c r="E98" s="251" t="str">
        <f t="shared" si="25"/>
        <v>AEP-8</v>
      </c>
      <c r="F98" s="252">
        <v>1</v>
      </c>
      <c r="G98" s="253" t="s">
        <v>204</v>
      </c>
      <c r="H98" s="253" t="s">
        <v>134</v>
      </c>
      <c r="I98" s="251">
        <v>2027</v>
      </c>
      <c r="J98" s="93">
        <v>2800000</v>
      </c>
      <c r="K98" s="254" t="s">
        <v>38</v>
      </c>
      <c r="L98" s="255"/>
      <c r="M98" s="89"/>
      <c r="N98" s="256"/>
      <c r="O98" s="59">
        <v>0.5</v>
      </c>
      <c r="P98" s="60">
        <f>J98</f>
        <v>2800000</v>
      </c>
      <c r="Q98" s="61">
        <f>800000-(SUM(Q57+Q59+Q100+Q99))</f>
        <v>491800</v>
      </c>
      <c r="R98" s="42">
        <v>25</v>
      </c>
      <c r="S98" s="115" t="s">
        <v>97</v>
      </c>
      <c r="T98" s="62"/>
      <c r="U98" s="63">
        <f t="shared" si="35"/>
        <v>0</v>
      </c>
      <c r="V98" s="62"/>
      <c r="W98" s="63">
        <f t="shared" si="36"/>
        <v>0</v>
      </c>
      <c r="X98" s="62"/>
      <c r="Y98" s="63">
        <f t="shared" si="37"/>
        <v>0</v>
      </c>
      <c r="Z98" s="85">
        <f t="shared" si="43"/>
        <v>0.17564285714285716</v>
      </c>
      <c r="AA98" s="88">
        <f t="shared" si="46"/>
        <v>491800</v>
      </c>
      <c r="AB98" s="62"/>
      <c r="AC98" s="63">
        <f t="shared" si="39"/>
        <v>0</v>
      </c>
      <c r="AD98" s="62">
        <f t="shared" si="44"/>
        <v>0.8243571428571429</v>
      </c>
      <c r="AE98" s="63">
        <f t="shared" si="45"/>
        <v>2308200</v>
      </c>
      <c r="AF98" s="257" t="s">
        <v>205</v>
      </c>
      <c r="AG98" s="94"/>
      <c r="AH98" s="258" t="s">
        <v>42</v>
      </c>
      <c r="AI98" s="259">
        <v>2</v>
      </c>
    </row>
    <row r="99" spans="1:35" s="260" customFormat="1" ht="30" x14ac:dyDescent="0.25">
      <c r="A99" s="249" t="s">
        <v>191</v>
      </c>
      <c r="B99" s="250" t="s">
        <v>192</v>
      </c>
      <c r="C99" s="250">
        <v>9</v>
      </c>
      <c r="D99" s="250"/>
      <c r="E99" s="251" t="str">
        <f t="shared" si="25"/>
        <v>AEP-9</v>
      </c>
      <c r="F99" s="252">
        <v>1</v>
      </c>
      <c r="G99" s="253" t="s">
        <v>206</v>
      </c>
      <c r="H99" s="253" t="s">
        <v>134</v>
      </c>
      <c r="I99" s="251">
        <v>2026</v>
      </c>
      <c r="J99" s="93">
        <v>70000</v>
      </c>
      <c r="K99" s="254" t="s">
        <v>38</v>
      </c>
      <c r="L99" s="255"/>
      <c r="M99" s="89">
        <v>195</v>
      </c>
      <c r="N99" s="256" t="s">
        <v>96</v>
      </c>
      <c r="O99" s="59">
        <v>0.5</v>
      </c>
      <c r="P99" s="60">
        <v>70000</v>
      </c>
      <c r="Q99" s="61">
        <f t="shared" ref="Q99:Q105" si="47">P99*O99</f>
        <v>35000</v>
      </c>
      <c r="R99" s="42">
        <v>25</v>
      </c>
      <c r="S99" s="70" t="s">
        <v>97</v>
      </c>
      <c r="T99" s="62"/>
      <c r="U99" s="63">
        <f t="shared" si="35"/>
        <v>0</v>
      </c>
      <c r="V99" s="62"/>
      <c r="W99" s="63">
        <f t="shared" si="36"/>
        <v>0</v>
      </c>
      <c r="X99" s="62"/>
      <c r="Y99" s="63">
        <f t="shared" si="37"/>
        <v>0</v>
      </c>
      <c r="Z99" s="85">
        <f t="shared" si="43"/>
        <v>0.5</v>
      </c>
      <c r="AA99" s="88">
        <f t="shared" si="46"/>
        <v>35000</v>
      </c>
      <c r="AB99" s="62"/>
      <c r="AC99" s="63">
        <f t="shared" si="39"/>
        <v>0</v>
      </c>
      <c r="AD99" s="62">
        <f t="shared" si="44"/>
        <v>0.5</v>
      </c>
      <c r="AE99" s="63">
        <f t="shared" si="45"/>
        <v>35000</v>
      </c>
      <c r="AF99" s="257"/>
      <c r="AG99" s="94">
        <v>870</v>
      </c>
      <c r="AH99" s="258" t="s">
        <v>42</v>
      </c>
      <c r="AI99" s="259"/>
    </row>
    <row r="100" spans="1:35" ht="30" x14ac:dyDescent="0.25">
      <c r="A100" s="95" t="s">
        <v>191</v>
      </c>
      <c r="B100" s="95" t="s">
        <v>192</v>
      </c>
      <c r="C100" s="95">
        <v>10</v>
      </c>
      <c r="D100" s="95"/>
      <c r="E100" s="96" t="str">
        <f t="shared" si="25"/>
        <v>AEP-10</v>
      </c>
      <c r="F100" s="96">
        <v>1</v>
      </c>
      <c r="G100" s="97" t="s">
        <v>207</v>
      </c>
      <c r="H100" s="97" t="s">
        <v>134</v>
      </c>
      <c r="I100" s="96">
        <v>2027</v>
      </c>
      <c r="J100" s="98">
        <v>220000</v>
      </c>
      <c r="K100" s="99" t="s">
        <v>38</v>
      </c>
      <c r="L100" s="100"/>
      <c r="M100" s="101"/>
      <c r="N100" s="102"/>
      <c r="O100" s="103">
        <v>0.5</v>
      </c>
      <c r="P100" s="104">
        <f>J100</f>
        <v>220000</v>
      </c>
      <c r="Q100" s="105">
        <f t="shared" si="47"/>
        <v>110000</v>
      </c>
      <c r="R100" s="106">
        <v>25</v>
      </c>
      <c r="S100" s="107" t="s">
        <v>97</v>
      </c>
      <c r="T100" s="108"/>
      <c r="U100" s="109">
        <f t="shared" si="35"/>
        <v>0</v>
      </c>
      <c r="V100" s="108"/>
      <c r="W100" s="109">
        <f t="shared" si="36"/>
        <v>0</v>
      </c>
      <c r="X100" s="108"/>
      <c r="Y100" s="109">
        <f t="shared" si="37"/>
        <v>0</v>
      </c>
      <c r="Z100" s="110">
        <f t="shared" si="43"/>
        <v>0.5</v>
      </c>
      <c r="AA100" s="109">
        <f t="shared" si="46"/>
        <v>110000</v>
      </c>
      <c r="AB100" s="108"/>
      <c r="AC100" s="109">
        <f t="shared" si="39"/>
        <v>0</v>
      </c>
      <c r="AD100" s="108">
        <f t="shared" si="44"/>
        <v>0.5</v>
      </c>
      <c r="AE100" s="109">
        <f t="shared" si="45"/>
        <v>110000</v>
      </c>
      <c r="AF100" s="111"/>
      <c r="AG100" s="112"/>
      <c r="AH100" s="113" t="s">
        <v>42</v>
      </c>
      <c r="AI100" s="82"/>
    </row>
    <row r="101" spans="1:35" ht="30" x14ac:dyDescent="0.25">
      <c r="A101" s="32" t="s">
        <v>191</v>
      </c>
      <c r="B101" s="51" t="s">
        <v>192</v>
      </c>
      <c r="C101" s="51">
        <v>11</v>
      </c>
      <c r="D101" s="51"/>
      <c r="E101" s="52" t="str">
        <f t="shared" si="25"/>
        <v>AEP-11</v>
      </c>
      <c r="F101" s="33">
        <v>1</v>
      </c>
      <c r="G101" s="53" t="s">
        <v>208</v>
      </c>
      <c r="H101" s="53" t="s">
        <v>140</v>
      </c>
      <c r="I101" s="52">
        <v>2026</v>
      </c>
      <c r="J101" s="54">
        <v>629000</v>
      </c>
      <c r="K101" s="55" t="s">
        <v>38</v>
      </c>
      <c r="L101" s="56"/>
      <c r="M101" s="57">
        <v>1105</v>
      </c>
      <c r="N101" s="58" t="s">
        <v>96</v>
      </c>
      <c r="O101" s="59">
        <v>0.5</v>
      </c>
      <c r="P101" s="60">
        <f>M101*480</f>
        <v>530400</v>
      </c>
      <c r="Q101" s="61">
        <f t="shared" si="47"/>
        <v>265200</v>
      </c>
      <c r="R101" s="42">
        <v>25</v>
      </c>
      <c r="S101" s="43" t="s">
        <v>97</v>
      </c>
      <c r="T101" s="62"/>
      <c r="U101" s="63">
        <f t="shared" si="35"/>
        <v>0</v>
      </c>
      <c r="V101" s="62"/>
      <c r="W101" s="63">
        <f t="shared" si="36"/>
        <v>0</v>
      </c>
      <c r="X101" s="62"/>
      <c r="Y101" s="63">
        <f t="shared" si="37"/>
        <v>0</v>
      </c>
      <c r="Z101" s="44">
        <f t="shared" si="43"/>
        <v>0.42162162162162165</v>
      </c>
      <c r="AA101" s="63">
        <f t="shared" si="46"/>
        <v>265200</v>
      </c>
      <c r="AB101" s="62"/>
      <c r="AC101" s="63">
        <f t="shared" si="39"/>
        <v>0</v>
      </c>
      <c r="AD101" s="62">
        <f t="shared" si="44"/>
        <v>0.57837837837837835</v>
      </c>
      <c r="AE101" s="63">
        <f t="shared" si="45"/>
        <v>363800</v>
      </c>
      <c r="AF101" s="34" t="s">
        <v>209</v>
      </c>
      <c r="AG101" s="80"/>
      <c r="AH101" s="48" t="s">
        <v>42</v>
      </c>
      <c r="AI101" s="50"/>
    </row>
    <row r="102" spans="1:35" ht="30" x14ac:dyDescent="0.25">
      <c r="A102" s="32" t="s">
        <v>191</v>
      </c>
      <c r="B102" s="51" t="s">
        <v>192</v>
      </c>
      <c r="C102" s="51">
        <v>12</v>
      </c>
      <c r="D102" s="51"/>
      <c r="E102" s="52" t="str">
        <f t="shared" si="25"/>
        <v>AEP-12</v>
      </c>
      <c r="F102" s="33">
        <v>1</v>
      </c>
      <c r="G102" s="53" t="s">
        <v>210</v>
      </c>
      <c r="H102" s="53" t="s">
        <v>140</v>
      </c>
      <c r="I102" s="52">
        <v>2027</v>
      </c>
      <c r="J102" s="54">
        <v>380000</v>
      </c>
      <c r="K102" s="55" t="s">
        <v>38</v>
      </c>
      <c r="L102" s="56"/>
      <c r="M102" s="57">
        <v>615</v>
      </c>
      <c r="N102" s="58" t="s">
        <v>96</v>
      </c>
      <c r="O102" s="59">
        <v>0.5</v>
      </c>
      <c r="P102" s="60">
        <f>M102*480</f>
        <v>295200</v>
      </c>
      <c r="Q102" s="61">
        <f t="shared" si="47"/>
        <v>147600</v>
      </c>
      <c r="R102" s="42">
        <v>25</v>
      </c>
      <c r="S102" s="43" t="s">
        <v>97</v>
      </c>
      <c r="T102" s="62"/>
      <c r="U102" s="63">
        <f t="shared" si="35"/>
        <v>0</v>
      </c>
      <c r="V102" s="62"/>
      <c r="W102" s="63">
        <f t="shared" si="36"/>
        <v>0</v>
      </c>
      <c r="X102" s="62"/>
      <c r="Y102" s="63">
        <f t="shared" si="37"/>
        <v>0</v>
      </c>
      <c r="Z102" s="44">
        <f t="shared" si="43"/>
        <v>0.38842105263157894</v>
      </c>
      <c r="AA102" s="63">
        <f t="shared" si="46"/>
        <v>147600</v>
      </c>
      <c r="AB102" s="62"/>
      <c r="AC102" s="63">
        <f t="shared" si="39"/>
        <v>0</v>
      </c>
      <c r="AD102" s="62">
        <f t="shared" si="44"/>
        <v>0.611578947368421</v>
      </c>
      <c r="AE102" s="63">
        <f t="shared" si="45"/>
        <v>232400</v>
      </c>
      <c r="AF102" s="34" t="s">
        <v>211</v>
      </c>
      <c r="AG102" s="80"/>
      <c r="AH102" s="113" t="s">
        <v>42</v>
      </c>
      <c r="AI102" s="50">
        <v>1</v>
      </c>
    </row>
    <row r="103" spans="1:35" ht="30" x14ac:dyDescent="0.25">
      <c r="A103" s="51" t="s">
        <v>191</v>
      </c>
      <c r="B103" s="51" t="s">
        <v>192</v>
      </c>
      <c r="C103" s="51">
        <v>13</v>
      </c>
      <c r="D103" s="51"/>
      <c r="E103" s="52" t="str">
        <f t="shared" si="25"/>
        <v>AEP-13</v>
      </c>
      <c r="F103" s="52">
        <v>1</v>
      </c>
      <c r="G103" s="114" t="s">
        <v>212</v>
      </c>
      <c r="H103" s="53" t="s">
        <v>140</v>
      </c>
      <c r="I103" s="52">
        <v>2026</v>
      </c>
      <c r="J103" s="54">
        <v>80000</v>
      </c>
      <c r="K103" s="55" t="s">
        <v>38</v>
      </c>
      <c r="L103" s="56"/>
      <c r="M103" s="57"/>
      <c r="N103" s="58"/>
      <c r="O103" s="59">
        <v>0.5</v>
      </c>
      <c r="P103" s="60">
        <f>J103</f>
        <v>80000</v>
      </c>
      <c r="Q103" s="61">
        <f t="shared" si="47"/>
        <v>40000</v>
      </c>
      <c r="R103" s="42">
        <v>25</v>
      </c>
      <c r="S103" s="43" t="s">
        <v>97</v>
      </c>
      <c r="T103" s="62"/>
      <c r="U103" s="63">
        <f t="shared" si="35"/>
        <v>0</v>
      </c>
      <c r="V103" s="62"/>
      <c r="W103" s="63">
        <f t="shared" si="36"/>
        <v>0</v>
      </c>
      <c r="X103" s="62"/>
      <c r="Y103" s="63">
        <f t="shared" si="37"/>
        <v>0</v>
      </c>
      <c r="Z103" s="44">
        <f t="shared" si="43"/>
        <v>0.5</v>
      </c>
      <c r="AA103" s="63">
        <f t="shared" si="46"/>
        <v>40000</v>
      </c>
      <c r="AB103" s="62"/>
      <c r="AC103" s="63">
        <f t="shared" si="39"/>
        <v>0</v>
      </c>
      <c r="AD103" s="62">
        <f t="shared" si="44"/>
        <v>0.5</v>
      </c>
      <c r="AE103" s="63">
        <f t="shared" si="45"/>
        <v>40000</v>
      </c>
      <c r="AF103" s="34"/>
      <c r="AG103" s="80"/>
      <c r="AH103" s="32" t="s">
        <v>42</v>
      </c>
      <c r="AI103" s="50"/>
    </row>
    <row r="104" spans="1:35" ht="45" x14ac:dyDescent="0.25">
      <c r="A104" s="32" t="s">
        <v>191</v>
      </c>
      <c r="B104" s="51" t="s">
        <v>192</v>
      </c>
      <c r="C104" s="51">
        <v>14</v>
      </c>
      <c r="D104" s="51"/>
      <c r="E104" s="52" t="str">
        <f t="shared" si="25"/>
        <v>AEP-14</v>
      </c>
      <c r="F104" s="33">
        <v>1</v>
      </c>
      <c r="G104" s="53" t="s">
        <v>213</v>
      </c>
      <c r="H104" s="53" t="s">
        <v>140</v>
      </c>
      <c r="I104" s="52">
        <v>2026</v>
      </c>
      <c r="J104" s="54">
        <v>219000</v>
      </c>
      <c r="K104" s="55" t="s">
        <v>38</v>
      </c>
      <c r="L104" s="56"/>
      <c r="M104" s="57"/>
      <c r="N104" s="58"/>
      <c r="O104" s="59">
        <v>0.5</v>
      </c>
      <c r="P104" s="60">
        <f>J104</f>
        <v>219000</v>
      </c>
      <c r="Q104" s="61">
        <f t="shared" si="47"/>
        <v>109500</v>
      </c>
      <c r="R104" s="42">
        <v>25</v>
      </c>
      <c r="S104" s="70" t="s">
        <v>97</v>
      </c>
      <c r="T104" s="62"/>
      <c r="U104" s="63">
        <f t="shared" si="35"/>
        <v>0</v>
      </c>
      <c r="V104" s="62"/>
      <c r="W104" s="63">
        <f t="shared" si="36"/>
        <v>0</v>
      </c>
      <c r="X104" s="62"/>
      <c r="Y104" s="63">
        <f t="shared" si="37"/>
        <v>0</v>
      </c>
      <c r="Z104" s="85">
        <f t="shared" si="43"/>
        <v>0.5</v>
      </c>
      <c r="AA104" s="88">
        <f t="shared" si="46"/>
        <v>109500</v>
      </c>
      <c r="AB104" s="62"/>
      <c r="AC104" s="63">
        <f t="shared" si="39"/>
        <v>0</v>
      </c>
      <c r="AD104" s="62">
        <f t="shared" si="44"/>
        <v>0.5</v>
      </c>
      <c r="AE104" s="63">
        <f t="shared" si="45"/>
        <v>109500</v>
      </c>
      <c r="AF104" s="34"/>
      <c r="AG104" s="64"/>
      <c r="AH104" s="48" t="s">
        <v>42</v>
      </c>
      <c r="AI104" s="50">
        <v>5</v>
      </c>
    </row>
    <row r="105" spans="1:35" s="260" customFormat="1" ht="30" x14ac:dyDescent="0.25">
      <c r="A105" s="249" t="s">
        <v>191</v>
      </c>
      <c r="B105" s="250" t="s">
        <v>192</v>
      </c>
      <c r="C105" s="250">
        <v>15</v>
      </c>
      <c r="D105" s="250"/>
      <c r="E105" s="251" t="str">
        <f t="shared" si="25"/>
        <v>AEP-15</v>
      </c>
      <c r="F105" s="252">
        <v>1</v>
      </c>
      <c r="G105" s="253" t="s">
        <v>392</v>
      </c>
      <c r="H105" s="253" t="s">
        <v>148</v>
      </c>
      <c r="I105" s="251">
        <v>2027</v>
      </c>
      <c r="J105" s="93">
        <v>160000</v>
      </c>
      <c r="K105" s="254" t="s">
        <v>38</v>
      </c>
      <c r="L105" s="255"/>
      <c r="M105" s="89"/>
      <c r="N105" s="256"/>
      <c r="O105" s="59">
        <v>0.5</v>
      </c>
      <c r="P105" s="60">
        <f>J105</f>
        <v>160000</v>
      </c>
      <c r="Q105" s="61">
        <f t="shared" si="47"/>
        <v>80000</v>
      </c>
      <c r="R105" s="42">
        <v>25</v>
      </c>
      <c r="S105" s="70" t="s">
        <v>97</v>
      </c>
      <c r="T105" s="62"/>
      <c r="U105" s="63">
        <f t="shared" si="35"/>
        <v>0</v>
      </c>
      <c r="V105" s="62"/>
      <c r="W105" s="63">
        <f t="shared" si="36"/>
        <v>0</v>
      </c>
      <c r="X105" s="62"/>
      <c r="Y105" s="63">
        <f t="shared" si="37"/>
        <v>0</v>
      </c>
      <c r="Z105" s="85">
        <f t="shared" si="43"/>
        <v>0.5</v>
      </c>
      <c r="AA105" s="88">
        <f t="shared" si="46"/>
        <v>80000</v>
      </c>
      <c r="AB105" s="62"/>
      <c r="AC105" s="63">
        <f t="shared" si="39"/>
        <v>0</v>
      </c>
      <c r="AD105" s="62">
        <f t="shared" si="44"/>
        <v>0.5</v>
      </c>
      <c r="AE105" s="63">
        <f t="shared" si="45"/>
        <v>80000</v>
      </c>
      <c r="AF105" s="257" t="s">
        <v>214</v>
      </c>
      <c r="AG105" s="94"/>
      <c r="AH105" s="258" t="s">
        <v>42</v>
      </c>
      <c r="AI105" s="259">
        <v>4</v>
      </c>
    </row>
    <row r="106" spans="1:35" ht="30" x14ac:dyDescent="0.25">
      <c r="A106" s="32" t="s">
        <v>191</v>
      </c>
      <c r="B106" s="51" t="s">
        <v>192</v>
      </c>
      <c r="C106" s="51">
        <v>16</v>
      </c>
      <c r="D106" s="51"/>
      <c r="E106" s="52" t="str">
        <f t="shared" si="25"/>
        <v>AEP-16</v>
      </c>
      <c r="F106" s="33">
        <v>1</v>
      </c>
      <c r="G106" s="53" t="s">
        <v>215</v>
      </c>
      <c r="H106" s="53" t="s">
        <v>148</v>
      </c>
      <c r="I106" s="52">
        <v>2027</v>
      </c>
      <c r="J106" s="54">
        <v>2600000</v>
      </c>
      <c r="K106" s="55" t="s">
        <v>38</v>
      </c>
      <c r="L106" s="56"/>
      <c r="M106" s="65"/>
      <c r="N106" s="58"/>
      <c r="O106" s="59">
        <v>0.5</v>
      </c>
      <c r="P106" s="60">
        <v>2600000</v>
      </c>
      <c r="Q106" s="61">
        <v>1300000</v>
      </c>
      <c r="R106" s="42">
        <v>25</v>
      </c>
      <c r="S106" s="115" t="s">
        <v>40</v>
      </c>
      <c r="T106" s="50"/>
      <c r="U106" s="80"/>
      <c r="V106" s="32"/>
      <c r="W106" s="50"/>
      <c r="X106" s="50"/>
      <c r="Y106" s="50"/>
      <c r="Z106" s="49"/>
      <c r="AA106" s="49"/>
      <c r="AB106" s="50"/>
      <c r="AC106" s="50"/>
      <c r="AD106" s="50"/>
      <c r="AE106" s="50"/>
      <c r="AF106" s="34" t="s">
        <v>216</v>
      </c>
      <c r="AG106" s="47"/>
      <c r="AH106" s="48" t="s">
        <v>42</v>
      </c>
      <c r="AI106" s="50"/>
    </row>
    <row r="107" spans="1:35" ht="30" x14ac:dyDescent="0.25">
      <c r="A107" s="32" t="s">
        <v>191</v>
      </c>
      <c r="B107" s="51" t="s">
        <v>192</v>
      </c>
      <c r="C107" s="51">
        <v>17</v>
      </c>
      <c r="D107" s="51" t="s">
        <v>35</v>
      </c>
      <c r="E107" s="52" t="s">
        <v>217</v>
      </c>
      <c r="F107" s="33">
        <v>1</v>
      </c>
      <c r="G107" s="53" t="s">
        <v>218</v>
      </c>
      <c r="H107" s="53" t="s">
        <v>148</v>
      </c>
      <c r="I107" s="52">
        <v>2026</v>
      </c>
      <c r="J107" s="93">
        <v>1718000</v>
      </c>
      <c r="K107" s="55" t="s">
        <v>38</v>
      </c>
      <c r="L107" s="56"/>
      <c r="M107" s="65">
        <v>5600</v>
      </c>
      <c r="N107" s="58" t="s">
        <v>96</v>
      </c>
      <c r="O107" s="59">
        <v>0.5</v>
      </c>
      <c r="P107" s="60">
        <f>J107</f>
        <v>1718000</v>
      </c>
      <c r="Q107" s="61">
        <f>P107*O107</f>
        <v>859000</v>
      </c>
      <c r="R107" s="42">
        <v>25</v>
      </c>
      <c r="S107" s="70" t="s">
        <v>40</v>
      </c>
      <c r="T107" s="50"/>
      <c r="U107" s="80"/>
      <c r="V107" s="32"/>
      <c r="W107" s="50"/>
      <c r="X107" s="50"/>
      <c r="Y107" s="50"/>
      <c r="Z107" s="49"/>
      <c r="AA107" s="49"/>
      <c r="AB107" s="50"/>
      <c r="AC107" s="50"/>
      <c r="AD107" s="50"/>
      <c r="AE107" s="50"/>
      <c r="AF107" s="34" t="s">
        <v>216</v>
      </c>
      <c r="AG107" s="47"/>
      <c r="AH107" s="48" t="s">
        <v>42</v>
      </c>
      <c r="AI107" s="50"/>
    </row>
    <row r="108" spans="1:35" ht="30" x14ac:dyDescent="0.25">
      <c r="A108" s="32" t="s">
        <v>191</v>
      </c>
      <c r="B108" s="51" t="s">
        <v>192</v>
      </c>
      <c r="C108" s="51">
        <v>17</v>
      </c>
      <c r="D108" s="51" t="s">
        <v>43</v>
      </c>
      <c r="E108" s="52" t="s">
        <v>219</v>
      </c>
      <c r="F108" s="33">
        <v>1</v>
      </c>
      <c r="G108" s="53" t="s">
        <v>220</v>
      </c>
      <c r="H108" s="53" t="s">
        <v>148</v>
      </c>
      <c r="I108" s="52">
        <v>2026</v>
      </c>
      <c r="J108" s="93">
        <v>505000</v>
      </c>
      <c r="K108" s="55" t="s">
        <v>38</v>
      </c>
      <c r="L108" s="56"/>
      <c r="M108" s="65"/>
      <c r="N108" s="58"/>
      <c r="O108" s="59">
        <v>0.5</v>
      </c>
      <c r="P108" s="60">
        <v>505000</v>
      </c>
      <c r="Q108" s="61">
        <v>252500</v>
      </c>
      <c r="R108" s="42">
        <v>25</v>
      </c>
      <c r="S108" s="115" t="s">
        <v>40</v>
      </c>
      <c r="T108" s="50"/>
      <c r="U108" s="80"/>
      <c r="V108" s="32"/>
      <c r="W108" s="50"/>
      <c r="X108" s="50"/>
      <c r="Y108" s="50"/>
      <c r="Z108" s="49"/>
      <c r="AA108" s="49"/>
      <c r="AB108" s="50"/>
      <c r="AC108" s="50"/>
      <c r="AD108" s="50"/>
      <c r="AE108" s="50"/>
      <c r="AF108" s="34" t="s">
        <v>216</v>
      </c>
      <c r="AG108" s="47"/>
      <c r="AH108" s="48" t="s">
        <v>42</v>
      </c>
      <c r="AI108" s="50"/>
    </row>
    <row r="109" spans="1:35" s="260" customFormat="1" ht="45" x14ac:dyDescent="0.25">
      <c r="A109" s="249" t="s">
        <v>191</v>
      </c>
      <c r="B109" s="250" t="s">
        <v>192</v>
      </c>
      <c r="C109" s="250">
        <v>18</v>
      </c>
      <c r="D109" s="250"/>
      <c r="E109" s="251" t="str">
        <f t="shared" ref="E109:E120" si="48">CONCATENATE(B109,"-",C109,D109)</f>
        <v>AEP-18</v>
      </c>
      <c r="F109" s="251">
        <v>1</v>
      </c>
      <c r="G109" s="253" t="s">
        <v>221</v>
      </c>
      <c r="H109" s="253" t="s">
        <v>148</v>
      </c>
      <c r="I109" s="251">
        <v>2026</v>
      </c>
      <c r="J109" s="93">
        <v>275000</v>
      </c>
      <c r="K109" s="254" t="s">
        <v>38</v>
      </c>
      <c r="L109" s="255"/>
      <c r="M109" s="89">
        <v>620</v>
      </c>
      <c r="N109" s="256" t="s">
        <v>96</v>
      </c>
      <c r="O109" s="59">
        <v>0.5</v>
      </c>
      <c r="P109" s="60">
        <f>J109</f>
        <v>275000</v>
      </c>
      <c r="Q109" s="61">
        <f>P109*O109</f>
        <v>137500</v>
      </c>
      <c r="R109" s="84">
        <v>25</v>
      </c>
      <c r="S109" s="70" t="s">
        <v>97</v>
      </c>
      <c r="T109" s="62"/>
      <c r="U109" s="63">
        <f>J109*T109</f>
        <v>0</v>
      </c>
      <c r="V109" s="62"/>
      <c r="W109" s="63">
        <f>J109*V109</f>
        <v>0</v>
      </c>
      <c r="X109" s="62"/>
      <c r="Y109" s="63">
        <f>J109*X109</f>
        <v>0</v>
      </c>
      <c r="Z109" s="85">
        <f>AA109/J109</f>
        <v>0.5</v>
      </c>
      <c r="AA109" s="88">
        <f>U109+W109+Q109+Y109</f>
        <v>137500</v>
      </c>
      <c r="AB109" s="62"/>
      <c r="AC109" s="63">
        <f>J109*AB109</f>
        <v>0</v>
      </c>
      <c r="AD109" s="62">
        <f>AE109/J109</f>
        <v>0.5</v>
      </c>
      <c r="AE109" s="63">
        <f>J109-AA109-AC109</f>
        <v>137500</v>
      </c>
      <c r="AF109" s="257"/>
      <c r="AG109" s="94"/>
      <c r="AH109" s="258" t="s">
        <v>42</v>
      </c>
      <c r="AI109" s="259"/>
    </row>
    <row r="110" spans="1:35" s="260" customFormat="1" ht="45" x14ac:dyDescent="0.25">
      <c r="A110" s="249" t="s">
        <v>191</v>
      </c>
      <c r="B110" s="250" t="s">
        <v>192</v>
      </c>
      <c r="C110" s="250">
        <v>19</v>
      </c>
      <c r="D110" s="250"/>
      <c r="E110" s="251" t="str">
        <f t="shared" si="48"/>
        <v>AEP-19</v>
      </c>
      <c r="F110" s="252">
        <v>1</v>
      </c>
      <c r="G110" s="253" t="s">
        <v>222</v>
      </c>
      <c r="H110" s="253" t="s">
        <v>148</v>
      </c>
      <c r="I110" s="251">
        <v>2026</v>
      </c>
      <c r="J110" s="93">
        <v>250000</v>
      </c>
      <c r="K110" s="254" t="s">
        <v>38</v>
      </c>
      <c r="L110" s="255"/>
      <c r="M110" s="261">
        <v>900</v>
      </c>
      <c r="N110" s="256" t="s">
        <v>96</v>
      </c>
      <c r="O110" s="59">
        <v>0.5</v>
      </c>
      <c r="P110" s="60">
        <v>432000</v>
      </c>
      <c r="Q110" s="61">
        <v>216000</v>
      </c>
      <c r="R110" s="42">
        <v>25</v>
      </c>
      <c r="S110" s="70" t="s">
        <v>40</v>
      </c>
      <c r="T110" s="259"/>
      <c r="U110" s="262"/>
      <c r="V110" s="249"/>
      <c r="W110" s="259"/>
      <c r="X110" s="259"/>
      <c r="Y110" s="259"/>
      <c r="Z110" s="263"/>
      <c r="AA110" s="263"/>
      <c r="AB110" s="259"/>
      <c r="AC110" s="259"/>
      <c r="AD110" s="259"/>
      <c r="AE110" s="259"/>
      <c r="AF110" s="257" t="s">
        <v>216</v>
      </c>
      <c r="AG110" s="264"/>
      <c r="AH110" s="258" t="s">
        <v>42</v>
      </c>
      <c r="AI110" s="259"/>
    </row>
    <row r="111" spans="1:35" s="260" customFormat="1" ht="45" x14ac:dyDescent="0.25">
      <c r="A111" s="249" t="s">
        <v>191</v>
      </c>
      <c r="B111" s="250" t="s">
        <v>192</v>
      </c>
      <c r="C111" s="250">
        <v>20</v>
      </c>
      <c r="D111" s="250"/>
      <c r="E111" s="251" t="str">
        <f t="shared" si="48"/>
        <v>AEP-20</v>
      </c>
      <c r="F111" s="252">
        <v>1</v>
      </c>
      <c r="G111" s="253" t="s">
        <v>223</v>
      </c>
      <c r="H111" s="253" t="s">
        <v>148</v>
      </c>
      <c r="I111" s="251">
        <v>2026</v>
      </c>
      <c r="J111" s="93">
        <v>120000</v>
      </c>
      <c r="K111" s="254" t="s">
        <v>38</v>
      </c>
      <c r="L111" s="255"/>
      <c r="M111" s="89">
        <v>200</v>
      </c>
      <c r="N111" s="256" t="s">
        <v>96</v>
      </c>
      <c r="O111" s="59">
        <v>0.5</v>
      </c>
      <c r="P111" s="60">
        <f>M111*480</f>
        <v>96000</v>
      </c>
      <c r="Q111" s="61">
        <f t="shared" ref="Q111:Q153" si="49">P111*O111</f>
        <v>48000</v>
      </c>
      <c r="R111" s="42">
        <v>25</v>
      </c>
      <c r="S111" s="70" t="s">
        <v>97</v>
      </c>
      <c r="T111" s="62"/>
      <c r="U111" s="63">
        <f t="shared" ref="U111:U120" si="50">J111*T111</f>
        <v>0</v>
      </c>
      <c r="V111" s="62"/>
      <c r="W111" s="63">
        <f t="shared" ref="W111:W120" si="51">J111*V111</f>
        <v>0</v>
      </c>
      <c r="X111" s="62"/>
      <c r="Y111" s="63">
        <f t="shared" ref="Y111:Y120" si="52">J111*X111</f>
        <v>0</v>
      </c>
      <c r="Z111" s="85">
        <f>AA111/J111</f>
        <v>0.4</v>
      </c>
      <c r="AA111" s="88">
        <f>U111+W111+Q111+Y111</f>
        <v>48000</v>
      </c>
      <c r="AB111" s="62"/>
      <c r="AC111" s="63">
        <f t="shared" ref="AC111:AC120" si="53">J111*AB111</f>
        <v>0</v>
      </c>
      <c r="AD111" s="62">
        <f>AE111/J111</f>
        <v>0.6</v>
      </c>
      <c r="AE111" s="63">
        <f>J111-AA111-AC111</f>
        <v>72000</v>
      </c>
      <c r="AF111" s="257"/>
      <c r="AG111" s="94"/>
      <c r="AH111" s="258" t="s">
        <v>42</v>
      </c>
      <c r="AI111" s="259"/>
    </row>
    <row r="112" spans="1:35" s="260" customFormat="1" ht="45" x14ac:dyDescent="0.25">
      <c r="A112" s="249" t="s">
        <v>191</v>
      </c>
      <c r="B112" s="250" t="s">
        <v>192</v>
      </c>
      <c r="C112" s="250">
        <v>21</v>
      </c>
      <c r="D112" s="250"/>
      <c r="E112" s="251" t="str">
        <f t="shared" si="48"/>
        <v>AEP-21</v>
      </c>
      <c r="F112" s="252">
        <v>1</v>
      </c>
      <c r="G112" s="253" t="s">
        <v>224</v>
      </c>
      <c r="H112" s="265" t="s">
        <v>148</v>
      </c>
      <c r="I112" s="251">
        <v>2026</v>
      </c>
      <c r="J112" s="93">
        <v>115000</v>
      </c>
      <c r="K112" s="254" t="s">
        <v>38</v>
      </c>
      <c r="L112" s="255"/>
      <c r="M112" s="89">
        <v>260</v>
      </c>
      <c r="N112" s="256" t="s">
        <v>96</v>
      </c>
      <c r="O112" s="59">
        <v>0.5</v>
      </c>
      <c r="P112" s="60">
        <f>J112</f>
        <v>115000</v>
      </c>
      <c r="Q112" s="61">
        <f t="shared" si="49"/>
        <v>57500</v>
      </c>
      <c r="R112" s="42">
        <v>25</v>
      </c>
      <c r="S112" s="70" t="s">
        <v>97</v>
      </c>
      <c r="T112" s="62"/>
      <c r="U112" s="63">
        <f t="shared" si="50"/>
        <v>0</v>
      </c>
      <c r="V112" s="62"/>
      <c r="W112" s="63">
        <f t="shared" si="51"/>
        <v>0</v>
      </c>
      <c r="X112" s="62"/>
      <c r="Y112" s="63">
        <f t="shared" si="52"/>
        <v>0</v>
      </c>
      <c r="Z112" s="85">
        <f>AA112/J112</f>
        <v>0.5</v>
      </c>
      <c r="AA112" s="88">
        <f>U112+W112+Q112+Y112</f>
        <v>57500</v>
      </c>
      <c r="AB112" s="62"/>
      <c r="AC112" s="63">
        <f t="shared" si="53"/>
        <v>0</v>
      </c>
      <c r="AD112" s="62">
        <f>AE112/J112</f>
        <v>0.5</v>
      </c>
      <c r="AE112" s="63">
        <f>J112-AA112-AC112</f>
        <v>57500</v>
      </c>
      <c r="AF112" s="257"/>
      <c r="AG112" s="94"/>
      <c r="AH112" s="258" t="s">
        <v>42</v>
      </c>
      <c r="AI112" s="259"/>
    </row>
    <row r="113" spans="1:35" ht="30" x14ac:dyDescent="0.25">
      <c r="A113" s="116" t="s">
        <v>191</v>
      </c>
      <c r="B113" s="116" t="s">
        <v>34</v>
      </c>
      <c r="C113" s="116">
        <v>1</v>
      </c>
      <c r="D113" s="116" t="s">
        <v>35</v>
      </c>
      <c r="E113" s="117" t="str">
        <f t="shared" si="48"/>
        <v>ANIM-1a</v>
      </c>
      <c r="F113" s="118">
        <v>1</v>
      </c>
      <c r="G113" s="119" t="s">
        <v>225</v>
      </c>
      <c r="H113" s="78" t="s">
        <v>86</v>
      </c>
      <c r="I113" s="52">
        <v>2026</v>
      </c>
      <c r="J113" s="67">
        <v>60000</v>
      </c>
      <c r="K113" s="55" t="s">
        <v>38</v>
      </c>
      <c r="L113" s="56"/>
      <c r="M113" s="57">
        <v>1</v>
      </c>
      <c r="N113" s="51" t="s">
        <v>39</v>
      </c>
      <c r="O113" s="59">
        <v>0.5</v>
      </c>
      <c r="P113" s="68">
        <v>60000</v>
      </c>
      <c r="Q113" s="61">
        <f t="shared" si="49"/>
        <v>30000</v>
      </c>
      <c r="R113" s="42">
        <v>21</v>
      </c>
      <c r="S113" s="43" t="s">
        <v>40</v>
      </c>
      <c r="T113" s="44"/>
      <c r="U113" s="45">
        <f t="shared" si="50"/>
        <v>0</v>
      </c>
      <c r="V113" s="44"/>
      <c r="W113" s="45">
        <f t="shared" si="51"/>
        <v>0</v>
      </c>
      <c r="X113" s="44"/>
      <c r="Y113" s="45">
        <f t="shared" si="52"/>
        <v>0</v>
      </c>
      <c r="Z113" s="85">
        <f>AA113/J113</f>
        <v>0.5</v>
      </c>
      <c r="AA113" s="86">
        <f>Q113+U113+W113+Y113</f>
        <v>30000</v>
      </c>
      <c r="AB113" s="44"/>
      <c r="AC113" s="45">
        <f t="shared" si="53"/>
        <v>0</v>
      </c>
      <c r="AD113" s="44">
        <f>AE113/J113</f>
        <v>0.5</v>
      </c>
      <c r="AE113" s="45">
        <f>J113-AA113-AC113</f>
        <v>30000</v>
      </c>
      <c r="AF113" s="46" t="s">
        <v>226</v>
      </c>
      <c r="AG113" s="47"/>
      <c r="AH113" s="48" t="s">
        <v>42</v>
      </c>
      <c r="AI113" s="50"/>
    </row>
    <row r="114" spans="1:35" ht="30" x14ac:dyDescent="0.25">
      <c r="A114" s="32" t="s">
        <v>191</v>
      </c>
      <c r="B114" s="32" t="s">
        <v>34</v>
      </c>
      <c r="C114" s="32">
        <v>1</v>
      </c>
      <c r="D114" s="32" t="s">
        <v>43</v>
      </c>
      <c r="E114" s="33" t="str">
        <f t="shared" si="48"/>
        <v>ANIM-1b</v>
      </c>
      <c r="F114" s="33">
        <v>1</v>
      </c>
      <c r="G114" s="120" t="s">
        <v>225</v>
      </c>
      <c r="H114" s="121" t="s">
        <v>86</v>
      </c>
      <c r="I114" s="122">
        <v>2027</v>
      </c>
      <c r="J114" s="67">
        <v>60000</v>
      </c>
      <c r="K114" s="55" t="s">
        <v>38</v>
      </c>
      <c r="L114" s="56"/>
      <c r="M114" s="57">
        <v>1</v>
      </c>
      <c r="N114" s="51" t="s">
        <v>39</v>
      </c>
      <c r="O114" s="59">
        <v>0.5</v>
      </c>
      <c r="P114" s="68">
        <v>60000</v>
      </c>
      <c r="Q114" s="61">
        <f t="shared" si="49"/>
        <v>30000</v>
      </c>
      <c r="R114" s="42">
        <v>21</v>
      </c>
      <c r="S114" s="70" t="s">
        <v>40</v>
      </c>
      <c r="T114" s="44"/>
      <c r="U114" s="45">
        <f t="shared" si="50"/>
        <v>0</v>
      </c>
      <c r="V114" s="44"/>
      <c r="W114" s="45">
        <f t="shared" si="51"/>
        <v>0</v>
      </c>
      <c r="X114" s="44"/>
      <c r="Y114" s="45">
        <f t="shared" si="52"/>
        <v>0</v>
      </c>
      <c r="Z114" s="85">
        <f>AA114/J114</f>
        <v>0.5</v>
      </c>
      <c r="AA114" s="86">
        <f>Q114+U114+W114+Y114</f>
        <v>30000</v>
      </c>
      <c r="AB114" s="44"/>
      <c r="AC114" s="45">
        <f t="shared" si="53"/>
        <v>0</v>
      </c>
      <c r="AD114" s="44">
        <f>AE114/J114</f>
        <v>0.5</v>
      </c>
      <c r="AE114" s="45">
        <f>J114-AA114-AC114</f>
        <v>30000</v>
      </c>
      <c r="AF114" s="46"/>
      <c r="AG114" s="47"/>
      <c r="AH114" s="48" t="s">
        <v>42</v>
      </c>
      <c r="AI114" s="50"/>
    </row>
    <row r="115" spans="1:35" x14ac:dyDescent="0.25">
      <c r="A115" s="123" t="s">
        <v>191</v>
      </c>
      <c r="B115" s="123" t="s">
        <v>34</v>
      </c>
      <c r="C115" s="123">
        <v>2</v>
      </c>
      <c r="D115" s="123" t="s">
        <v>35</v>
      </c>
      <c r="E115" s="124" t="str">
        <f t="shared" si="48"/>
        <v>ANIM-2a</v>
      </c>
      <c r="F115" s="124">
        <v>1</v>
      </c>
      <c r="G115" s="125" t="s">
        <v>227</v>
      </c>
      <c r="H115" s="126" t="s">
        <v>45</v>
      </c>
      <c r="I115" s="122">
        <v>2026</v>
      </c>
      <c r="J115" s="54">
        <v>60000</v>
      </c>
      <c r="K115" s="55" t="s">
        <v>38</v>
      </c>
      <c r="L115" s="56"/>
      <c r="M115" s="57"/>
      <c r="N115" s="58"/>
      <c r="O115" s="59">
        <v>0.7</v>
      </c>
      <c r="P115" s="60">
        <f>J115</f>
        <v>60000</v>
      </c>
      <c r="Q115" s="61">
        <f t="shared" si="49"/>
        <v>42000</v>
      </c>
      <c r="R115" s="42">
        <v>21</v>
      </c>
      <c r="S115" s="70" t="s">
        <v>40</v>
      </c>
      <c r="T115" s="62"/>
      <c r="U115" s="63">
        <f t="shared" si="50"/>
        <v>0</v>
      </c>
      <c r="V115" s="62"/>
      <c r="W115" s="63">
        <f t="shared" si="51"/>
        <v>0</v>
      </c>
      <c r="X115" s="62"/>
      <c r="Y115" s="63">
        <f t="shared" si="52"/>
        <v>0</v>
      </c>
      <c r="Z115" s="85"/>
      <c r="AA115" s="88"/>
      <c r="AB115" s="62"/>
      <c r="AC115" s="63">
        <f t="shared" si="53"/>
        <v>0</v>
      </c>
      <c r="AD115" s="62"/>
      <c r="AE115" s="63"/>
      <c r="AF115" s="34"/>
      <c r="AG115" s="64"/>
      <c r="AH115" s="48" t="s">
        <v>42</v>
      </c>
      <c r="AI115" s="50"/>
    </row>
    <row r="116" spans="1:35" x14ac:dyDescent="0.25">
      <c r="A116" s="32" t="s">
        <v>191</v>
      </c>
      <c r="B116" s="51" t="s">
        <v>34</v>
      </c>
      <c r="C116" s="92">
        <v>2</v>
      </c>
      <c r="D116" s="95" t="s">
        <v>43</v>
      </c>
      <c r="E116" s="96" t="str">
        <f t="shared" si="48"/>
        <v>ANIM-2b</v>
      </c>
      <c r="F116" s="96">
        <v>1</v>
      </c>
      <c r="G116" s="97" t="s">
        <v>228</v>
      </c>
      <c r="H116" s="53" t="s">
        <v>45</v>
      </c>
      <c r="I116" s="52">
        <v>2027</v>
      </c>
      <c r="J116" s="54">
        <v>60000</v>
      </c>
      <c r="K116" s="55" t="s">
        <v>38</v>
      </c>
      <c r="L116" s="56"/>
      <c r="M116" s="57"/>
      <c r="N116" s="58"/>
      <c r="O116" s="59">
        <v>0.7</v>
      </c>
      <c r="P116" s="60">
        <f>J116</f>
        <v>60000</v>
      </c>
      <c r="Q116" s="61">
        <f t="shared" si="49"/>
        <v>42000</v>
      </c>
      <c r="R116" s="42">
        <v>21</v>
      </c>
      <c r="S116" s="70" t="s">
        <v>40</v>
      </c>
      <c r="T116" s="62"/>
      <c r="U116" s="63">
        <f t="shared" si="50"/>
        <v>0</v>
      </c>
      <c r="V116" s="62"/>
      <c r="W116" s="63">
        <f t="shared" si="51"/>
        <v>0</v>
      </c>
      <c r="X116" s="62"/>
      <c r="Y116" s="63">
        <f t="shared" si="52"/>
        <v>0</v>
      </c>
      <c r="Z116" s="85"/>
      <c r="AA116" s="88"/>
      <c r="AB116" s="62"/>
      <c r="AC116" s="63">
        <f t="shared" si="53"/>
        <v>0</v>
      </c>
      <c r="AD116" s="62"/>
      <c r="AE116" s="63"/>
      <c r="AF116" s="34"/>
      <c r="AG116" s="64"/>
      <c r="AH116" s="48" t="s">
        <v>42</v>
      </c>
      <c r="AI116" s="50"/>
    </row>
    <row r="117" spans="1:35" x14ac:dyDescent="0.25">
      <c r="A117" s="32" t="s">
        <v>191</v>
      </c>
      <c r="B117" s="51" t="s">
        <v>34</v>
      </c>
      <c r="C117" s="51">
        <v>3</v>
      </c>
      <c r="D117" s="51" t="s">
        <v>35</v>
      </c>
      <c r="E117" s="52" t="str">
        <f t="shared" si="48"/>
        <v>ANIM-3a</v>
      </c>
      <c r="F117" s="33">
        <v>1</v>
      </c>
      <c r="G117" s="53" t="s">
        <v>229</v>
      </c>
      <c r="H117" s="53" t="s">
        <v>148</v>
      </c>
      <c r="I117" s="52">
        <v>2026</v>
      </c>
      <c r="J117" s="54">
        <v>70000</v>
      </c>
      <c r="K117" s="55" t="s">
        <v>38</v>
      </c>
      <c r="L117" s="56"/>
      <c r="M117" s="57"/>
      <c r="N117" s="58"/>
      <c r="O117" s="59">
        <v>0.7</v>
      </c>
      <c r="P117" s="60">
        <v>70000</v>
      </c>
      <c r="Q117" s="61">
        <f t="shared" si="49"/>
        <v>49000</v>
      </c>
      <c r="R117" s="42">
        <v>29</v>
      </c>
      <c r="S117" s="43" t="s">
        <v>40</v>
      </c>
      <c r="T117" s="62"/>
      <c r="U117" s="63">
        <f t="shared" si="50"/>
        <v>0</v>
      </c>
      <c r="V117" s="62"/>
      <c r="W117" s="63">
        <f t="shared" si="51"/>
        <v>0</v>
      </c>
      <c r="X117" s="62"/>
      <c r="Y117" s="63">
        <f t="shared" si="52"/>
        <v>0</v>
      </c>
      <c r="Z117" s="85">
        <f>AA117/J117</f>
        <v>0.7</v>
      </c>
      <c r="AA117" s="88">
        <f>U117+W117+Q117+Y117</f>
        <v>49000</v>
      </c>
      <c r="AB117" s="62"/>
      <c r="AC117" s="63">
        <f t="shared" si="53"/>
        <v>0</v>
      </c>
      <c r="AD117" s="62">
        <f>AE117/J117</f>
        <v>0.3</v>
      </c>
      <c r="AE117" s="63">
        <f>J117-AA117-AC117</f>
        <v>21000</v>
      </c>
      <c r="AF117" s="34" t="s">
        <v>230</v>
      </c>
      <c r="AG117" s="64"/>
      <c r="AH117" s="48" t="s">
        <v>42</v>
      </c>
      <c r="AI117" s="50"/>
    </row>
    <row r="118" spans="1:35" x14ac:dyDescent="0.25">
      <c r="A118" s="127" t="s">
        <v>191</v>
      </c>
      <c r="B118" s="128" t="s">
        <v>34</v>
      </c>
      <c r="C118" s="128">
        <v>3</v>
      </c>
      <c r="D118" s="128" t="s">
        <v>43</v>
      </c>
      <c r="E118" s="129" t="str">
        <f t="shared" si="48"/>
        <v>ANIM-3b</v>
      </c>
      <c r="F118" s="130">
        <v>1</v>
      </c>
      <c r="G118" s="131" t="s">
        <v>231</v>
      </c>
      <c r="H118" s="53" t="s">
        <v>148</v>
      </c>
      <c r="I118" s="52">
        <v>2027</v>
      </c>
      <c r="J118" s="54">
        <v>70000</v>
      </c>
      <c r="K118" s="55" t="s">
        <v>38</v>
      </c>
      <c r="L118" s="56"/>
      <c r="M118" s="57"/>
      <c r="N118" s="58"/>
      <c r="O118" s="59">
        <v>0.7</v>
      </c>
      <c r="P118" s="60">
        <v>70000</v>
      </c>
      <c r="Q118" s="61">
        <f t="shared" si="49"/>
        <v>49000</v>
      </c>
      <c r="R118" s="42">
        <v>29</v>
      </c>
      <c r="S118" s="43" t="s">
        <v>40</v>
      </c>
      <c r="T118" s="62"/>
      <c r="U118" s="63">
        <f t="shared" si="50"/>
        <v>0</v>
      </c>
      <c r="V118" s="62"/>
      <c r="W118" s="63">
        <f t="shared" si="51"/>
        <v>0</v>
      </c>
      <c r="X118" s="62"/>
      <c r="Y118" s="63">
        <f t="shared" si="52"/>
        <v>0</v>
      </c>
      <c r="Z118" s="85">
        <f>AA118/J118</f>
        <v>0.7</v>
      </c>
      <c r="AA118" s="88">
        <f>U118+W118+Q118+Y118</f>
        <v>49000</v>
      </c>
      <c r="AB118" s="62"/>
      <c r="AC118" s="63">
        <f t="shared" si="53"/>
        <v>0</v>
      </c>
      <c r="AD118" s="62">
        <f>AE118/J118</f>
        <v>0.3</v>
      </c>
      <c r="AE118" s="63">
        <f>J118-AA118-AC118</f>
        <v>21000</v>
      </c>
      <c r="AF118" s="34" t="s">
        <v>230</v>
      </c>
      <c r="AG118" s="64"/>
      <c r="AH118" s="48" t="s">
        <v>42</v>
      </c>
      <c r="AI118" s="50"/>
    </row>
    <row r="119" spans="1:35" ht="30" x14ac:dyDescent="0.25">
      <c r="A119" s="32" t="s">
        <v>191</v>
      </c>
      <c r="B119" s="32" t="s">
        <v>232</v>
      </c>
      <c r="C119" s="32">
        <v>1</v>
      </c>
      <c r="D119" s="32"/>
      <c r="E119" s="33" t="str">
        <f t="shared" si="48"/>
        <v>ECO-1</v>
      </c>
      <c r="F119" s="33">
        <v>1</v>
      </c>
      <c r="G119" s="120" t="s">
        <v>233</v>
      </c>
      <c r="H119" s="78" t="s">
        <v>86</v>
      </c>
      <c r="I119" s="52">
        <v>2026</v>
      </c>
      <c r="J119" s="67">
        <v>200000</v>
      </c>
      <c r="K119" s="55" t="s">
        <v>55</v>
      </c>
      <c r="L119" s="56"/>
      <c r="M119" s="57"/>
      <c r="N119" s="51"/>
      <c r="O119" s="59">
        <v>0.5</v>
      </c>
      <c r="P119" s="68">
        <v>200000</v>
      </c>
      <c r="Q119" s="61">
        <f t="shared" si="49"/>
        <v>100000</v>
      </c>
      <c r="R119" s="42">
        <v>21</v>
      </c>
      <c r="S119" s="43" t="s">
        <v>40</v>
      </c>
      <c r="T119" s="44"/>
      <c r="U119" s="45">
        <f t="shared" si="50"/>
        <v>0</v>
      </c>
      <c r="V119" s="44"/>
      <c r="W119" s="45">
        <f t="shared" si="51"/>
        <v>0</v>
      </c>
      <c r="X119" s="44"/>
      <c r="Y119" s="45">
        <f t="shared" si="52"/>
        <v>0</v>
      </c>
      <c r="Z119" s="85">
        <f>AA119/J119</f>
        <v>0.5</v>
      </c>
      <c r="AA119" s="86">
        <f>Q119+U119+W119+Y119</f>
        <v>100000</v>
      </c>
      <c r="AB119" s="44"/>
      <c r="AC119" s="45">
        <f t="shared" si="53"/>
        <v>0</v>
      </c>
      <c r="AD119" s="44">
        <f>AE119/J119</f>
        <v>0.5</v>
      </c>
      <c r="AE119" s="45">
        <f>J119-AA119-AC119</f>
        <v>100000</v>
      </c>
      <c r="AF119" s="46"/>
      <c r="AG119" s="47"/>
      <c r="AH119" s="48" t="s">
        <v>42</v>
      </c>
      <c r="AI119" s="50"/>
    </row>
    <row r="120" spans="1:35" ht="30" x14ac:dyDescent="0.25">
      <c r="A120" s="51" t="s">
        <v>191</v>
      </c>
      <c r="B120" s="51" t="s">
        <v>232</v>
      </c>
      <c r="C120" s="51">
        <v>2</v>
      </c>
      <c r="D120" s="51" t="s">
        <v>35</v>
      </c>
      <c r="E120" s="52" t="str">
        <f t="shared" si="48"/>
        <v>ECO-2a</v>
      </c>
      <c r="F120" s="52">
        <v>1</v>
      </c>
      <c r="G120" s="83" t="s">
        <v>234</v>
      </c>
      <c r="H120" s="132" t="s">
        <v>86</v>
      </c>
      <c r="I120" s="52">
        <v>2026</v>
      </c>
      <c r="J120" s="67">
        <v>50000</v>
      </c>
      <c r="K120" s="55" t="s">
        <v>55</v>
      </c>
      <c r="L120" s="56"/>
      <c r="M120" s="57"/>
      <c r="N120" s="51"/>
      <c r="O120" s="59">
        <v>0.5</v>
      </c>
      <c r="P120" s="68">
        <v>50000</v>
      </c>
      <c r="Q120" s="61">
        <f t="shared" si="49"/>
        <v>25000</v>
      </c>
      <c r="R120" s="42">
        <v>21</v>
      </c>
      <c r="S120" s="43" t="s">
        <v>40</v>
      </c>
      <c r="T120" s="44"/>
      <c r="U120" s="45">
        <f t="shared" si="50"/>
        <v>0</v>
      </c>
      <c r="V120" s="44"/>
      <c r="W120" s="45">
        <f t="shared" si="51"/>
        <v>0</v>
      </c>
      <c r="X120" s="44"/>
      <c r="Y120" s="45">
        <f t="shared" si="52"/>
        <v>0</v>
      </c>
      <c r="Z120" s="85">
        <f>AA120/J120</f>
        <v>0.5</v>
      </c>
      <c r="AA120" s="86">
        <f>Q120+U120+W120+Y120</f>
        <v>25000</v>
      </c>
      <c r="AB120" s="44"/>
      <c r="AC120" s="45">
        <f t="shared" si="53"/>
        <v>0</v>
      </c>
      <c r="AD120" s="44">
        <f>AE120/J120</f>
        <v>0.5</v>
      </c>
      <c r="AE120" s="45">
        <f>J120-AA120-AC120</f>
        <v>25000</v>
      </c>
      <c r="AF120" s="46"/>
      <c r="AG120" s="47"/>
      <c r="AH120" s="48" t="s">
        <v>42</v>
      </c>
      <c r="AI120" s="50"/>
    </row>
    <row r="121" spans="1:35" ht="30" x14ac:dyDescent="0.25">
      <c r="A121" s="32" t="s">
        <v>191</v>
      </c>
      <c r="B121" s="51" t="s">
        <v>232</v>
      </c>
      <c r="C121" s="51">
        <v>2</v>
      </c>
      <c r="D121" s="51" t="s">
        <v>43</v>
      </c>
      <c r="E121" s="52" t="s">
        <v>235</v>
      </c>
      <c r="F121" s="33">
        <v>1</v>
      </c>
      <c r="G121" s="83" t="s">
        <v>236</v>
      </c>
      <c r="H121" s="132" t="s">
        <v>86</v>
      </c>
      <c r="I121" s="52">
        <v>2027</v>
      </c>
      <c r="J121" s="67">
        <v>50000</v>
      </c>
      <c r="K121" s="55" t="s">
        <v>55</v>
      </c>
      <c r="L121" s="56"/>
      <c r="M121" s="57"/>
      <c r="N121" s="51"/>
      <c r="O121" s="59">
        <v>0.5</v>
      </c>
      <c r="P121" s="68">
        <v>50000</v>
      </c>
      <c r="Q121" s="61">
        <f t="shared" si="49"/>
        <v>25000</v>
      </c>
      <c r="R121" s="42">
        <v>21</v>
      </c>
      <c r="S121" s="43" t="s">
        <v>40</v>
      </c>
      <c r="T121" s="46"/>
      <c r="U121" s="50"/>
      <c r="V121" s="32" t="s">
        <v>42</v>
      </c>
      <c r="W121" s="45"/>
      <c r="X121" s="44"/>
      <c r="Y121" s="45"/>
      <c r="Z121" s="85"/>
      <c r="AA121" s="86"/>
      <c r="AB121" s="44"/>
      <c r="AC121" s="45"/>
      <c r="AD121" s="44"/>
      <c r="AE121" s="45"/>
      <c r="AF121" s="46"/>
      <c r="AG121" s="47"/>
      <c r="AH121" s="48" t="s">
        <v>42</v>
      </c>
      <c r="AI121" s="50"/>
    </row>
    <row r="122" spans="1:35" ht="45" x14ac:dyDescent="0.25">
      <c r="A122" s="32" t="s">
        <v>191</v>
      </c>
      <c r="B122" s="51" t="s">
        <v>232</v>
      </c>
      <c r="C122" s="51">
        <v>3</v>
      </c>
      <c r="D122" s="51" t="s">
        <v>35</v>
      </c>
      <c r="E122" s="52" t="str">
        <f t="shared" ref="E122:E159" si="54">CONCATENATE(B122,"-",C122,D122)</f>
        <v>ECO-3a</v>
      </c>
      <c r="F122" s="33">
        <v>1</v>
      </c>
      <c r="G122" s="83" t="s">
        <v>237</v>
      </c>
      <c r="H122" s="66" t="s">
        <v>86</v>
      </c>
      <c r="I122" s="52">
        <v>2026</v>
      </c>
      <c r="J122" s="133">
        <v>259695</v>
      </c>
      <c r="K122" s="55" t="s">
        <v>55</v>
      </c>
      <c r="L122" s="56"/>
      <c r="M122" s="134">
        <v>300</v>
      </c>
      <c r="N122" s="51" t="s">
        <v>106</v>
      </c>
      <c r="O122" s="59">
        <v>0.5</v>
      </c>
      <c r="P122" s="68">
        <f t="shared" ref="P122:P137" si="55">M122*480</f>
        <v>144000</v>
      </c>
      <c r="Q122" s="61">
        <f t="shared" si="49"/>
        <v>72000</v>
      </c>
      <c r="R122" s="42">
        <v>25</v>
      </c>
      <c r="S122" s="43" t="s">
        <v>40</v>
      </c>
      <c r="T122" s="44"/>
      <c r="U122" s="45">
        <f t="shared" ref="U122:U139" si="56">J122*T122</f>
        <v>0</v>
      </c>
      <c r="V122" s="44"/>
      <c r="W122" s="45">
        <f t="shared" ref="W122:W139" si="57">J122*V122</f>
        <v>0</v>
      </c>
      <c r="X122" s="44"/>
      <c r="Y122" s="45">
        <f t="shared" ref="Y122:Y139" si="58">J122*X122</f>
        <v>0</v>
      </c>
      <c r="Z122" s="85">
        <f t="shared" ref="Z122:Z137" si="59">AA122/J122</f>
        <v>0.27724831051810778</v>
      </c>
      <c r="AA122" s="86">
        <f t="shared" ref="AA122:AA137" si="60">Q122+U122+W122+Y122</f>
        <v>72000</v>
      </c>
      <c r="AB122" s="44"/>
      <c r="AC122" s="45">
        <f t="shared" ref="AC122:AC139" si="61">J122*AB122</f>
        <v>0</v>
      </c>
      <c r="AD122" s="44">
        <f t="shared" ref="AD122:AD137" si="62">AE122/J122</f>
        <v>0.72275168948189217</v>
      </c>
      <c r="AE122" s="45">
        <f t="shared" ref="AE122:AE137" si="63">J122-AA122-AC122</f>
        <v>187695</v>
      </c>
      <c r="AF122" s="46"/>
      <c r="AG122" s="64">
        <v>843</v>
      </c>
      <c r="AH122" s="48" t="s">
        <v>42</v>
      </c>
      <c r="AI122" s="50"/>
    </row>
    <row r="123" spans="1:35" ht="45" x14ac:dyDescent="0.25">
      <c r="A123" s="32" t="s">
        <v>191</v>
      </c>
      <c r="B123" s="51" t="s">
        <v>232</v>
      </c>
      <c r="C123" s="51">
        <v>3</v>
      </c>
      <c r="D123" s="51" t="s">
        <v>43</v>
      </c>
      <c r="E123" s="52" t="str">
        <f t="shared" si="54"/>
        <v>ECO-3b</v>
      </c>
      <c r="F123" s="33">
        <v>1</v>
      </c>
      <c r="G123" s="83" t="s">
        <v>238</v>
      </c>
      <c r="H123" s="66" t="s">
        <v>86</v>
      </c>
      <c r="I123" s="52">
        <v>2026</v>
      </c>
      <c r="J123" s="133">
        <v>441482</v>
      </c>
      <c r="K123" s="55" t="s">
        <v>55</v>
      </c>
      <c r="L123" s="56"/>
      <c r="M123" s="134">
        <v>510</v>
      </c>
      <c r="N123" s="51" t="s">
        <v>106</v>
      </c>
      <c r="O123" s="59">
        <v>0.5</v>
      </c>
      <c r="P123" s="68">
        <f t="shared" si="55"/>
        <v>244800</v>
      </c>
      <c r="Q123" s="61">
        <f t="shared" si="49"/>
        <v>122400</v>
      </c>
      <c r="R123" s="42">
        <v>25</v>
      </c>
      <c r="S123" s="43" t="s">
        <v>40</v>
      </c>
      <c r="T123" s="44"/>
      <c r="U123" s="45">
        <f t="shared" si="56"/>
        <v>0</v>
      </c>
      <c r="V123" s="44"/>
      <c r="W123" s="45">
        <f t="shared" si="57"/>
        <v>0</v>
      </c>
      <c r="X123" s="44"/>
      <c r="Y123" s="45">
        <f t="shared" si="58"/>
        <v>0</v>
      </c>
      <c r="Z123" s="85">
        <f t="shared" si="59"/>
        <v>0.27724799652080945</v>
      </c>
      <c r="AA123" s="86">
        <f t="shared" si="60"/>
        <v>122400</v>
      </c>
      <c r="AB123" s="44"/>
      <c r="AC123" s="45">
        <f t="shared" si="61"/>
        <v>0</v>
      </c>
      <c r="AD123" s="44">
        <f t="shared" si="62"/>
        <v>0.72275200347919055</v>
      </c>
      <c r="AE123" s="45">
        <f t="shared" si="63"/>
        <v>319082</v>
      </c>
      <c r="AF123" s="46"/>
      <c r="AG123" s="64">
        <v>1433</v>
      </c>
      <c r="AH123" s="48" t="s">
        <v>42</v>
      </c>
      <c r="AI123" s="50"/>
    </row>
    <row r="124" spans="1:35" ht="30" x14ac:dyDescent="0.25">
      <c r="A124" s="32" t="s">
        <v>191</v>
      </c>
      <c r="B124" s="51" t="s">
        <v>232</v>
      </c>
      <c r="C124" s="51">
        <v>3</v>
      </c>
      <c r="D124" s="51" t="s">
        <v>90</v>
      </c>
      <c r="E124" s="52" t="str">
        <f t="shared" si="54"/>
        <v>ECO-3c</v>
      </c>
      <c r="F124" s="33">
        <v>1</v>
      </c>
      <c r="G124" s="83" t="s">
        <v>239</v>
      </c>
      <c r="H124" s="66" t="s">
        <v>86</v>
      </c>
      <c r="I124" s="52">
        <v>2027</v>
      </c>
      <c r="J124" s="133">
        <v>740996</v>
      </c>
      <c r="K124" s="55" t="s">
        <v>55</v>
      </c>
      <c r="L124" s="56"/>
      <c r="M124" s="134">
        <v>856</v>
      </c>
      <c r="N124" s="51" t="s">
        <v>106</v>
      </c>
      <c r="O124" s="59">
        <v>0.5</v>
      </c>
      <c r="P124" s="68">
        <f t="shared" si="55"/>
        <v>410880</v>
      </c>
      <c r="Q124" s="61">
        <f t="shared" si="49"/>
        <v>205440</v>
      </c>
      <c r="R124" s="42">
        <v>25</v>
      </c>
      <c r="S124" s="43" t="s">
        <v>40</v>
      </c>
      <c r="T124" s="44"/>
      <c r="U124" s="45">
        <f t="shared" si="56"/>
        <v>0</v>
      </c>
      <c r="V124" s="44"/>
      <c r="W124" s="45">
        <f t="shared" si="57"/>
        <v>0</v>
      </c>
      <c r="X124" s="44"/>
      <c r="Y124" s="45">
        <f t="shared" si="58"/>
        <v>0</v>
      </c>
      <c r="Z124" s="85">
        <f t="shared" si="59"/>
        <v>0.27724846018062177</v>
      </c>
      <c r="AA124" s="86">
        <f t="shared" si="60"/>
        <v>205440</v>
      </c>
      <c r="AB124" s="44"/>
      <c r="AC124" s="45">
        <f t="shared" si="61"/>
        <v>0</v>
      </c>
      <c r="AD124" s="44">
        <f t="shared" si="62"/>
        <v>0.72275153981937823</v>
      </c>
      <c r="AE124" s="45">
        <f t="shared" si="63"/>
        <v>535556</v>
      </c>
      <c r="AF124" s="46"/>
      <c r="AG124" s="64">
        <v>2406</v>
      </c>
      <c r="AH124" s="48" t="s">
        <v>42</v>
      </c>
      <c r="AI124" s="50"/>
    </row>
    <row r="125" spans="1:35" ht="45" x14ac:dyDescent="0.25">
      <c r="A125" s="32" t="s">
        <v>191</v>
      </c>
      <c r="B125" s="51" t="s">
        <v>232</v>
      </c>
      <c r="C125" s="51">
        <v>3</v>
      </c>
      <c r="D125" s="51" t="s">
        <v>123</v>
      </c>
      <c r="E125" s="52" t="str">
        <f t="shared" si="54"/>
        <v>ECO-3d</v>
      </c>
      <c r="F125" s="33">
        <v>1</v>
      </c>
      <c r="G125" s="83" t="s">
        <v>240</v>
      </c>
      <c r="H125" s="66" t="s">
        <v>86</v>
      </c>
      <c r="I125" s="52">
        <v>2027</v>
      </c>
      <c r="J125" s="133">
        <v>528047</v>
      </c>
      <c r="K125" s="55" t="s">
        <v>55</v>
      </c>
      <c r="L125" s="56"/>
      <c r="M125" s="134">
        <v>610</v>
      </c>
      <c r="N125" s="51" t="s">
        <v>106</v>
      </c>
      <c r="O125" s="59">
        <v>0.5</v>
      </c>
      <c r="P125" s="68">
        <f t="shared" si="55"/>
        <v>292800</v>
      </c>
      <c r="Q125" s="61">
        <f t="shared" si="49"/>
        <v>146400</v>
      </c>
      <c r="R125" s="42">
        <v>25</v>
      </c>
      <c r="S125" s="43" t="s">
        <v>40</v>
      </c>
      <c r="T125" s="44"/>
      <c r="U125" s="45">
        <f t="shared" si="56"/>
        <v>0</v>
      </c>
      <c r="V125" s="44"/>
      <c r="W125" s="45">
        <f t="shared" si="57"/>
        <v>0</v>
      </c>
      <c r="X125" s="44"/>
      <c r="Y125" s="45">
        <f t="shared" si="58"/>
        <v>0</v>
      </c>
      <c r="Z125" s="85">
        <f t="shared" si="59"/>
        <v>0.27724804799572766</v>
      </c>
      <c r="AA125" s="86">
        <f t="shared" si="60"/>
        <v>146400</v>
      </c>
      <c r="AB125" s="44"/>
      <c r="AC125" s="45">
        <f t="shared" si="61"/>
        <v>0</v>
      </c>
      <c r="AD125" s="44">
        <f t="shared" si="62"/>
        <v>0.72275195200427234</v>
      </c>
      <c r="AE125" s="45">
        <f t="shared" si="63"/>
        <v>381647</v>
      </c>
      <c r="AF125" s="46"/>
      <c r="AG125" s="64">
        <v>8772</v>
      </c>
      <c r="AH125" s="48" t="s">
        <v>42</v>
      </c>
      <c r="AI125" s="50"/>
    </row>
    <row r="126" spans="1:35" ht="45" x14ac:dyDescent="0.25">
      <c r="A126" s="32" t="s">
        <v>191</v>
      </c>
      <c r="B126" s="51" t="s">
        <v>232</v>
      </c>
      <c r="C126" s="51">
        <v>3</v>
      </c>
      <c r="D126" s="51" t="s">
        <v>107</v>
      </c>
      <c r="E126" s="52" t="str">
        <f t="shared" si="54"/>
        <v>ECO-3e</v>
      </c>
      <c r="F126" s="33">
        <v>1</v>
      </c>
      <c r="G126" s="83" t="s">
        <v>241</v>
      </c>
      <c r="H126" s="78" t="s">
        <v>86</v>
      </c>
      <c r="I126" s="52">
        <v>2027</v>
      </c>
      <c r="J126" s="133">
        <v>606821</v>
      </c>
      <c r="K126" s="55" t="s">
        <v>55</v>
      </c>
      <c r="L126" s="56"/>
      <c r="M126" s="134">
        <v>701</v>
      </c>
      <c r="N126" s="51" t="s">
        <v>106</v>
      </c>
      <c r="O126" s="59">
        <v>0.5</v>
      </c>
      <c r="P126" s="68">
        <f t="shared" si="55"/>
        <v>336480</v>
      </c>
      <c r="Q126" s="61">
        <f t="shared" si="49"/>
        <v>168240</v>
      </c>
      <c r="R126" s="42">
        <v>25</v>
      </c>
      <c r="S126" s="43" t="s">
        <v>40</v>
      </c>
      <c r="T126" s="44"/>
      <c r="U126" s="45">
        <f t="shared" si="56"/>
        <v>0</v>
      </c>
      <c r="V126" s="44"/>
      <c r="W126" s="45">
        <f t="shared" si="57"/>
        <v>0</v>
      </c>
      <c r="X126" s="44"/>
      <c r="Y126" s="45">
        <f t="shared" si="58"/>
        <v>0</v>
      </c>
      <c r="Z126" s="85">
        <f t="shared" si="59"/>
        <v>0.27724815060783986</v>
      </c>
      <c r="AA126" s="86">
        <f t="shared" si="60"/>
        <v>168240</v>
      </c>
      <c r="AB126" s="44"/>
      <c r="AC126" s="45">
        <f t="shared" si="61"/>
        <v>0</v>
      </c>
      <c r="AD126" s="44">
        <f t="shared" si="62"/>
        <v>0.72275184939216008</v>
      </c>
      <c r="AE126" s="45">
        <f t="shared" si="63"/>
        <v>438581</v>
      </c>
      <c r="AF126" s="46"/>
      <c r="AG126" s="64">
        <v>3096</v>
      </c>
      <c r="AH126" s="48" t="s">
        <v>42</v>
      </c>
      <c r="AI126" s="50"/>
    </row>
    <row r="127" spans="1:35" ht="45" x14ac:dyDescent="0.25">
      <c r="A127" s="32" t="s">
        <v>191</v>
      </c>
      <c r="B127" s="51" t="s">
        <v>232</v>
      </c>
      <c r="C127" s="51">
        <v>3</v>
      </c>
      <c r="D127" s="51" t="s">
        <v>121</v>
      </c>
      <c r="E127" s="52" t="str">
        <f t="shared" si="54"/>
        <v>ECO-3f</v>
      </c>
      <c r="F127" s="33">
        <v>1</v>
      </c>
      <c r="G127" s="83" t="s">
        <v>242</v>
      </c>
      <c r="H127" s="78" t="s">
        <v>86</v>
      </c>
      <c r="I127" s="52">
        <v>2027</v>
      </c>
      <c r="J127" s="133">
        <v>239946</v>
      </c>
      <c r="K127" s="55" t="s">
        <v>55</v>
      </c>
      <c r="L127" s="56"/>
      <c r="M127" s="134">
        <v>350</v>
      </c>
      <c r="N127" s="51" t="s">
        <v>106</v>
      </c>
      <c r="O127" s="59">
        <v>0.5</v>
      </c>
      <c r="P127" s="68">
        <f t="shared" si="55"/>
        <v>168000</v>
      </c>
      <c r="Q127" s="61">
        <f t="shared" si="49"/>
        <v>84000</v>
      </c>
      <c r="R127" s="42">
        <v>25</v>
      </c>
      <c r="S127" s="43" t="s">
        <v>40</v>
      </c>
      <c r="T127" s="44"/>
      <c r="U127" s="45">
        <f t="shared" si="56"/>
        <v>0</v>
      </c>
      <c r="V127" s="44"/>
      <c r="W127" s="45">
        <f t="shared" si="57"/>
        <v>0</v>
      </c>
      <c r="X127" s="44"/>
      <c r="Y127" s="45">
        <f t="shared" si="58"/>
        <v>0</v>
      </c>
      <c r="Z127" s="85">
        <f t="shared" si="59"/>
        <v>0.3500787677227376</v>
      </c>
      <c r="AA127" s="86">
        <f t="shared" si="60"/>
        <v>84000</v>
      </c>
      <c r="AB127" s="44"/>
      <c r="AC127" s="45">
        <f t="shared" si="61"/>
        <v>0</v>
      </c>
      <c r="AD127" s="44">
        <f t="shared" si="62"/>
        <v>0.6499212322772624</v>
      </c>
      <c r="AE127" s="45">
        <f t="shared" si="63"/>
        <v>155946</v>
      </c>
      <c r="AF127" s="46"/>
      <c r="AG127" s="64">
        <v>690</v>
      </c>
      <c r="AH127" s="48" t="s">
        <v>42</v>
      </c>
      <c r="AI127" s="50"/>
    </row>
    <row r="128" spans="1:35" ht="30" x14ac:dyDescent="0.25">
      <c r="A128" s="32" t="s">
        <v>191</v>
      </c>
      <c r="B128" s="51" t="s">
        <v>232</v>
      </c>
      <c r="C128" s="51">
        <v>3</v>
      </c>
      <c r="D128" s="51" t="s">
        <v>119</v>
      </c>
      <c r="E128" s="52" t="str">
        <f t="shared" si="54"/>
        <v>ECO-3g</v>
      </c>
      <c r="F128" s="33">
        <v>1</v>
      </c>
      <c r="G128" s="83" t="s">
        <v>243</v>
      </c>
      <c r="H128" s="78" t="s">
        <v>86</v>
      </c>
      <c r="I128" s="52">
        <v>2027</v>
      </c>
      <c r="J128" s="133">
        <v>1200000</v>
      </c>
      <c r="K128" s="55" t="s">
        <v>55</v>
      </c>
      <c r="L128" s="56"/>
      <c r="M128" s="134">
        <v>168</v>
      </c>
      <c r="N128" s="51" t="s">
        <v>106</v>
      </c>
      <c r="O128" s="59">
        <v>0.5</v>
      </c>
      <c r="P128" s="68">
        <f t="shared" si="55"/>
        <v>80640</v>
      </c>
      <c r="Q128" s="61">
        <f t="shared" si="49"/>
        <v>40320</v>
      </c>
      <c r="R128" s="42">
        <v>25</v>
      </c>
      <c r="S128" s="43" t="s">
        <v>40</v>
      </c>
      <c r="T128" s="44"/>
      <c r="U128" s="45">
        <f t="shared" si="56"/>
        <v>0</v>
      </c>
      <c r="V128" s="44"/>
      <c r="W128" s="45">
        <f t="shared" si="57"/>
        <v>0</v>
      </c>
      <c r="X128" s="44"/>
      <c r="Y128" s="45">
        <f t="shared" si="58"/>
        <v>0</v>
      </c>
      <c r="Z128" s="85">
        <f t="shared" si="59"/>
        <v>3.3599999999999998E-2</v>
      </c>
      <c r="AA128" s="86">
        <f t="shared" si="60"/>
        <v>40320</v>
      </c>
      <c r="AB128" s="44"/>
      <c r="AC128" s="45">
        <f t="shared" si="61"/>
        <v>0</v>
      </c>
      <c r="AD128" s="44">
        <f t="shared" si="62"/>
        <v>0.96640000000000004</v>
      </c>
      <c r="AE128" s="45">
        <f t="shared" si="63"/>
        <v>1159680</v>
      </c>
      <c r="AF128" s="46"/>
      <c r="AG128" s="64">
        <v>2404</v>
      </c>
      <c r="AH128" s="48" t="s">
        <v>42</v>
      </c>
      <c r="AI128" s="50"/>
    </row>
    <row r="129" spans="1:35" ht="45" x14ac:dyDescent="0.25">
      <c r="A129" s="32" t="s">
        <v>191</v>
      </c>
      <c r="B129" s="51" t="s">
        <v>232</v>
      </c>
      <c r="C129" s="51">
        <v>3</v>
      </c>
      <c r="D129" s="51" t="s">
        <v>115</v>
      </c>
      <c r="E129" s="52" t="str">
        <f t="shared" si="54"/>
        <v>ECO-3h</v>
      </c>
      <c r="F129" s="33">
        <v>1</v>
      </c>
      <c r="G129" s="83" t="s">
        <v>244</v>
      </c>
      <c r="H129" s="35" t="s">
        <v>86</v>
      </c>
      <c r="I129" s="52">
        <v>2027</v>
      </c>
      <c r="J129" s="133">
        <v>543628</v>
      </c>
      <c r="K129" s="55" t="s">
        <v>55</v>
      </c>
      <c r="L129" s="56"/>
      <c r="M129" s="134">
        <v>628</v>
      </c>
      <c r="N129" s="51" t="s">
        <v>106</v>
      </c>
      <c r="O129" s="59">
        <v>0.5</v>
      </c>
      <c r="P129" s="68">
        <f t="shared" si="55"/>
        <v>301440</v>
      </c>
      <c r="Q129" s="61">
        <f t="shared" si="49"/>
        <v>150720</v>
      </c>
      <c r="R129" s="42">
        <v>25</v>
      </c>
      <c r="S129" s="43" t="s">
        <v>40</v>
      </c>
      <c r="T129" s="44"/>
      <c r="U129" s="45">
        <f t="shared" si="56"/>
        <v>0</v>
      </c>
      <c r="V129" s="44"/>
      <c r="W129" s="45">
        <f t="shared" si="57"/>
        <v>0</v>
      </c>
      <c r="X129" s="44"/>
      <c r="Y129" s="45">
        <f t="shared" si="58"/>
        <v>0</v>
      </c>
      <c r="Z129" s="85">
        <f t="shared" si="59"/>
        <v>0.27724841251738319</v>
      </c>
      <c r="AA129" s="86">
        <f t="shared" si="60"/>
        <v>150720</v>
      </c>
      <c r="AB129" s="44"/>
      <c r="AC129" s="45">
        <f t="shared" si="61"/>
        <v>0</v>
      </c>
      <c r="AD129" s="44">
        <f t="shared" si="62"/>
        <v>0.72275158748261681</v>
      </c>
      <c r="AE129" s="45">
        <f t="shared" si="63"/>
        <v>392908</v>
      </c>
      <c r="AF129" s="46"/>
      <c r="AG129" s="64">
        <v>8435</v>
      </c>
      <c r="AH129" s="48" t="s">
        <v>42</v>
      </c>
      <c r="AI129" s="50"/>
    </row>
    <row r="130" spans="1:35" ht="30" x14ac:dyDescent="0.25">
      <c r="A130" s="32" t="s">
        <v>191</v>
      </c>
      <c r="B130" s="51" t="s">
        <v>232</v>
      </c>
      <c r="C130" s="51">
        <v>3</v>
      </c>
      <c r="D130" s="51" t="s">
        <v>111</v>
      </c>
      <c r="E130" s="52" t="str">
        <f t="shared" si="54"/>
        <v>ECO-3i</v>
      </c>
      <c r="F130" s="33">
        <v>1</v>
      </c>
      <c r="G130" s="83" t="s">
        <v>245</v>
      </c>
      <c r="H130" s="78" t="s">
        <v>86</v>
      </c>
      <c r="I130" s="52">
        <v>2026</v>
      </c>
      <c r="J130" s="133">
        <v>138504</v>
      </c>
      <c r="K130" s="55" t="s">
        <v>55</v>
      </c>
      <c r="L130" s="56"/>
      <c r="M130" s="134">
        <v>160</v>
      </c>
      <c r="N130" s="51" t="s">
        <v>106</v>
      </c>
      <c r="O130" s="59">
        <v>0.5</v>
      </c>
      <c r="P130" s="68">
        <f t="shared" si="55"/>
        <v>76800</v>
      </c>
      <c r="Q130" s="61">
        <f t="shared" si="49"/>
        <v>38400</v>
      </c>
      <c r="R130" s="42">
        <v>25</v>
      </c>
      <c r="S130" s="43" t="s">
        <v>40</v>
      </c>
      <c r="T130" s="44"/>
      <c r="U130" s="45">
        <f t="shared" si="56"/>
        <v>0</v>
      </c>
      <c r="V130" s="44"/>
      <c r="W130" s="45">
        <f t="shared" si="57"/>
        <v>0</v>
      </c>
      <c r="X130" s="44"/>
      <c r="Y130" s="45">
        <f t="shared" si="58"/>
        <v>0</v>
      </c>
      <c r="Z130" s="85">
        <f t="shared" si="59"/>
        <v>0.27724831051810778</v>
      </c>
      <c r="AA130" s="86">
        <f t="shared" si="60"/>
        <v>38400</v>
      </c>
      <c r="AB130" s="44"/>
      <c r="AC130" s="45">
        <f t="shared" si="61"/>
        <v>0</v>
      </c>
      <c r="AD130" s="44">
        <f t="shared" si="62"/>
        <v>0.72275168948189217</v>
      </c>
      <c r="AE130" s="45">
        <f t="shared" si="63"/>
        <v>100104</v>
      </c>
      <c r="AF130" s="46"/>
      <c r="AG130" s="64">
        <v>2120</v>
      </c>
      <c r="AH130" s="48" t="s">
        <v>42</v>
      </c>
      <c r="AI130" s="50"/>
    </row>
    <row r="131" spans="1:35" ht="45" x14ac:dyDescent="0.25">
      <c r="A131" s="32" t="s">
        <v>191</v>
      </c>
      <c r="B131" s="51" t="s">
        <v>232</v>
      </c>
      <c r="C131" s="51">
        <v>3</v>
      </c>
      <c r="D131" s="51" t="s">
        <v>113</v>
      </c>
      <c r="E131" s="52" t="str">
        <f t="shared" si="54"/>
        <v>ECO-3j</v>
      </c>
      <c r="F131" s="33">
        <v>1</v>
      </c>
      <c r="G131" s="83" t="s">
        <v>246</v>
      </c>
      <c r="H131" s="78" t="s">
        <v>86</v>
      </c>
      <c r="I131" s="52">
        <v>2026</v>
      </c>
      <c r="J131" s="133">
        <v>308502</v>
      </c>
      <c r="K131" s="55" t="s">
        <v>55</v>
      </c>
      <c r="L131" s="56"/>
      <c r="M131" s="134">
        <v>450</v>
      </c>
      <c r="N131" s="51" t="s">
        <v>106</v>
      </c>
      <c r="O131" s="59">
        <v>0.5</v>
      </c>
      <c r="P131" s="68">
        <f t="shared" si="55"/>
        <v>216000</v>
      </c>
      <c r="Q131" s="61">
        <f t="shared" si="49"/>
        <v>108000</v>
      </c>
      <c r="R131" s="42">
        <v>25</v>
      </c>
      <c r="S131" s="43" t="s">
        <v>40</v>
      </c>
      <c r="T131" s="44"/>
      <c r="U131" s="45">
        <f t="shared" si="56"/>
        <v>0</v>
      </c>
      <c r="V131" s="44"/>
      <c r="W131" s="45">
        <f t="shared" si="57"/>
        <v>0</v>
      </c>
      <c r="X131" s="44"/>
      <c r="Y131" s="45">
        <f t="shared" si="58"/>
        <v>0</v>
      </c>
      <c r="Z131" s="85">
        <f t="shared" si="59"/>
        <v>0.3500787677227376</v>
      </c>
      <c r="AA131" s="86">
        <f t="shared" si="60"/>
        <v>108000</v>
      </c>
      <c r="AB131" s="44"/>
      <c r="AC131" s="45">
        <f t="shared" si="61"/>
        <v>0</v>
      </c>
      <c r="AD131" s="44">
        <f t="shared" si="62"/>
        <v>0.6499212322772624</v>
      </c>
      <c r="AE131" s="45">
        <f t="shared" si="63"/>
        <v>200502</v>
      </c>
      <c r="AF131" s="46"/>
      <c r="AG131" s="64">
        <v>1265</v>
      </c>
      <c r="AH131" s="48"/>
      <c r="AI131" s="50"/>
    </row>
    <row r="132" spans="1:35" ht="30" x14ac:dyDescent="0.25">
      <c r="A132" s="32" t="s">
        <v>191</v>
      </c>
      <c r="B132" s="51" t="s">
        <v>232</v>
      </c>
      <c r="C132" s="51">
        <v>3</v>
      </c>
      <c r="D132" s="51" t="s">
        <v>117</v>
      </c>
      <c r="E132" s="52" t="str">
        <f t="shared" si="54"/>
        <v>ECO-3k</v>
      </c>
      <c r="F132" s="33">
        <v>1</v>
      </c>
      <c r="G132" s="83" t="s">
        <v>247</v>
      </c>
      <c r="H132" s="78" t="s">
        <v>86</v>
      </c>
      <c r="I132" s="52">
        <v>2027</v>
      </c>
      <c r="J132" s="133">
        <v>119460</v>
      </c>
      <c r="K132" s="55" t="s">
        <v>55</v>
      </c>
      <c r="L132" s="56"/>
      <c r="M132" s="134">
        <v>138</v>
      </c>
      <c r="N132" s="51" t="s">
        <v>106</v>
      </c>
      <c r="O132" s="59">
        <v>0.5</v>
      </c>
      <c r="P132" s="68">
        <f t="shared" si="55"/>
        <v>66240</v>
      </c>
      <c r="Q132" s="61">
        <f t="shared" si="49"/>
        <v>33120</v>
      </c>
      <c r="R132" s="42">
        <v>25</v>
      </c>
      <c r="S132" s="43" t="s">
        <v>40</v>
      </c>
      <c r="T132" s="44"/>
      <c r="U132" s="45">
        <f t="shared" si="56"/>
        <v>0</v>
      </c>
      <c r="V132" s="44"/>
      <c r="W132" s="45">
        <f t="shared" si="57"/>
        <v>0</v>
      </c>
      <c r="X132" s="44"/>
      <c r="Y132" s="45">
        <f t="shared" si="58"/>
        <v>0</v>
      </c>
      <c r="Z132" s="85">
        <f t="shared" si="59"/>
        <v>0.27724761426418887</v>
      </c>
      <c r="AA132" s="86">
        <f t="shared" si="60"/>
        <v>33120</v>
      </c>
      <c r="AB132" s="44"/>
      <c r="AC132" s="45">
        <f t="shared" si="61"/>
        <v>0</v>
      </c>
      <c r="AD132" s="44">
        <f t="shared" si="62"/>
        <v>0.72275238573581113</v>
      </c>
      <c r="AE132" s="45">
        <f t="shared" si="63"/>
        <v>86340</v>
      </c>
      <c r="AF132" s="46"/>
      <c r="AG132" s="64">
        <v>1828</v>
      </c>
      <c r="AH132" s="48" t="s">
        <v>42</v>
      </c>
      <c r="AI132" s="50"/>
    </row>
    <row r="133" spans="1:35" ht="45" x14ac:dyDescent="0.25">
      <c r="A133" s="32" t="s">
        <v>191</v>
      </c>
      <c r="B133" s="51" t="s">
        <v>232</v>
      </c>
      <c r="C133" s="51">
        <v>3</v>
      </c>
      <c r="D133" s="51" t="s">
        <v>248</v>
      </c>
      <c r="E133" s="52" t="str">
        <f t="shared" si="54"/>
        <v>ECO-3l</v>
      </c>
      <c r="F133" s="33">
        <v>1</v>
      </c>
      <c r="G133" s="83" t="s">
        <v>249</v>
      </c>
      <c r="H133" s="78" t="s">
        <v>86</v>
      </c>
      <c r="I133" s="52">
        <v>2026</v>
      </c>
      <c r="J133" s="133">
        <v>205668</v>
      </c>
      <c r="K133" s="55" t="s">
        <v>55</v>
      </c>
      <c r="L133" s="56"/>
      <c r="M133" s="134">
        <v>300</v>
      </c>
      <c r="N133" s="51" t="s">
        <v>106</v>
      </c>
      <c r="O133" s="59">
        <v>0.5</v>
      </c>
      <c r="P133" s="68">
        <f t="shared" si="55"/>
        <v>144000</v>
      </c>
      <c r="Q133" s="61">
        <f t="shared" si="49"/>
        <v>72000</v>
      </c>
      <c r="R133" s="42">
        <v>25</v>
      </c>
      <c r="S133" s="43" t="s">
        <v>40</v>
      </c>
      <c r="T133" s="44"/>
      <c r="U133" s="45">
        <f t="shared" si="56"/>
        <v>0</v>
      </c>
      <c r="V133" s="44"/>
      <c r="W133" s="45">
        <f t="shared" si="57"/>
        <v>0</v>
      </c>
      <c r="X133" s="44"/>
      <c r="Y133" s="45">
        <f t="shared" si="58"/>
        <v>0</v>
      </c>
      <c r="Z133" s="85">
        <f t="shared" si="59"/>
        <v>0.3500787677227376</v>
      </c>
      <c r="AA133" s="86">
        <f t="shared" si="60"/>
        <v>72000</v>
      </c>
      <c r="AB133" s="44"/>
      <c r="AC133" s="45">
        <f t="shared" si="61"/>
        <v>0</v>
      </c>
      <c r="AD133" s="44">
        <f t="shared" si="62"/>
        <v>0.6499212322772624</v>
      </c>
      <c r="AE133" s="45">
        <f t="shared" si="63"/>
        <v>133668</v>
      </c>
      <c r="AF133" s="46"/>
      <c r="AG133" s="64">
        <v>482</v>
      </c>
      <c r="AH133" s="48" t="s">
        <v>42</v>
      </c>
      <c r="AI133" s="50"/>
    </row>
    <row r="134" spans="1:35" ht="45" x14ac:dyDescent="0.25">
      <c r="A134" s="32" t="s">
        <v>191</v>
      </c>
      <c r="B134" s="51" t="s">
        <v>232</v>
      </c>
      <c r="C134" s="51">
        <v>3</v>
      </c>
      <c r="D134" s="51" t="s">
        <v>250</v>
      </c>
      <c r="E134" s="52" t="str">
        <f t="shared" si="54"/>
        <v>ECO-3m</v>
      </c>
      <c r="F134" s="33">
        <v>1</v>
      </c>
      <c r="G134" s="83" t="s">
        <v>251</v>
      </c>
      <c r="H134" s="78" t="s">
        <v>86</v>
      </c>
      <c r="I134" s="52">
        <v>2027</v>
      </c>
      <c r="J134" s="133">
        <v>363347</v>
      </c>
      <c r="K134" s="55" t="s">
        <v>55</v>
      </c>
      <c r="L134" s="56"/>
      <c r="M134" s="134">
        <v>530</v>
      </c>
      <c r="N134" s="51" t="s">
        <v>106</v>
      </c>
      <c r="O134" s="59">
        <v>0.5</v>
      </c>
      <c r="P134" s="68">
        <f t="shared" si="55"/>
        <v>254400</v>
      </c>
      <c r="Q134" s="61">
        <f t="shared" si="49"/>
        <v>127200</v>
      </c>
      <c r="R134" s="42">
        <v>25</v>
      </c>
      <c r="S134" s="43" t="s">
        <v>40</v>
      </c>
      <c r="T134" s="44"/>
      <c r="U134" s="45">
        <f t="shared" si="56"/>
        <v>0</v>
      </c>
      <c r="V134" s="44"/>
      <c r="W134" s="45">
        <f t="shared" si="57"/>
        <v>0</v>
      </c>
      <c r="X134" s="44"/>
      <c r="Y134" s="45">
        <f t="shared" si="58"/>
        <v>0</v>
      </c>
      <c r="Z134" s="85">
        <f t="shared" si="59"/>
        <v>0.35007857502607698</v>
      </c>
      <c r="AA134" s="86">
        <f t="shared" si="60"/>
        <v>127200</v>
      </c>
      <c r="AB134" s="44"/>
      <c r="AC134" s="45">
        <f t="shared" si="61"/>
        <v>0</v>
      </c>
      <c r="AD134" s="44">
        <f t="shared" si="62"/>
        <v>0.64992142497392302</v>
      </c>
      <c r="AE134" s="45">
        <f t="shared" si="63"/>
        <v>236147</v>
      </c>
      <c r="AF134" s="46"/>
      <c r="AG134" s="64">
        <v>1490</v>
      </c>
      <c r="AH134" s="48" t="s">
        <v>42</v>
      </c>
      <c r="AI134" s="50"/>
    </row>
    <row r="135" spans="1:35" ht="45" x14ac:dyDescent="0.25">
      <c r="A135" s="32" t="s">
        <v>191</v>
      </c>
      <c r="B135" s="51" t="s">
        <v>232</v>
      </c>
      <c r="C135" s="51">
        <v>3</v>
      </c>
      <c r="D135" s="51" t="s">
        <v>252</v>
      </c>
      <c r="E135" s="52" t="str">
        <f t="shared" si="54"/>
        <v>ECO-3n</v>
      </c>
      <c r="F135" s="33">
        <v>1</v>
      </c>
      <c r="G135" s="83" t="s">
        <v>253</v>
      </c>
      <c r="H135" s="78" t="s">
        <v>86</v>
      </c>
      <c r="I135" s="52">
        <v>2026</v>
      </c>
      <c r="J135" s="133">
        <v>171390</v>
      </c>
      <c r="K135" s="55" t="s">
        <v>55</v>
      </c>
      <c r="L135" s="56"/>
      <c r="M135" s="134">
        <v>250</v>
      </c>
      <c r="N135" s="51" t="s">
        <v>106</v>
      </c>
      <c r="O135" s="59">
        <v>0.5</v>
      </c>
      <c r="P135" s="68">
        <f t="shared" si="55"/>
        <v>120000</v>
      </c>
      <c r="Q135" s="61">
        <f t="shared" si="49"/>
        <v>60000</v>
      </c>
      <c r="R135" s="42">
        <v>25</v>
      </c>
      <c r="S135" s="43" t="s">
        <v>40</v>
      </c>
      <c r="T135" s="44"/>
      <c r="U135" s="45">
        <f t="shared" si="56"/>
        <v>0</v>
      </c>
      <c r="V135" s="44"/>
      <c r="W135" s="45">
        <f t="shared" si="57"/>
        <v>0</v>
      </c>
      <c r="X135" s="44"/>
      <c r="Y135" s="45">
        <f t="shared" si="58"/>
        <v>0</v>
      </c>
      <c r="Z135" s="85">
        <f t="shared" si="59"/>
        <v>0.3500787677227376</v>
      </c>
      <c r="AA135" s="86">
        <f t="shared" si="60"/>
        <v>60000</v>
      </c>
      <c r="AB135" s="44"/>
      <c r="AC135" s="45">
        <f t="shared" si="61"/>
        <v>0</v>
      </c>
      <c r="AD135" s="44">
        <f t="shared" si="62"/>
        <v>0.6499212322772624</v>
      </c>
      <c r="AE135" s="45">
        <f t="shared" si="63"/>
        <v>111390</v>
      </c>
      <c r="AF135" s="46"/>
      <c r="AG135" s="64">
        <v>703</v>
      </c>
      <c r="AH135" s="48" t="s">
        <v>42</v>
      </c>
      <c r="AI135" s="50"/>
    </row>
    <row r="136" spans="1:35" ht="45" x14ac:dyDescent="0.25">
      <c r="A136" s="32" t="s">
        <v>191</v>
      </c>
      <c r="B136" s="51" t="s">
        <v>232</v>
      </c>
      <c r="C136" s="51">
        <v>3</v>
      </c>
      <c r="D136" s="51" t="s">
        <v>254</v>
      </c>
      <c r="E136" s="52" t="str">
        <f t="shared" si="54"/>
        <v>ECO-3o</v>
      </c>
      <c r="F136" s="33">
        <v>1</v>
      </c>
      <c r="G136" s="83" t="s">
        <v>255</v>
      </c>
      <c r="H136" s="78" t="s">
        <v>86</v>
      </c>
      <c r="I136" s="52">
        <v>2027</v>
      </c>
      <c r="J136" s="133">
        <v>1211910</v>
      </c>
      <c r="K136" s="55" t="s">
        <v>55</v>
      </c>
      <c r="L136" s="56"/>
      <c r="M136" s="134">
        <v>1400</v>
      </c>
      <c r="N136" s="51" t="s">
        <v>106</v>
      </c>
      <c r="O136" s="59">
        <v>0.5</v>
      </c>
      <c r="P136" s="68">
        <f t="shared" si="55"/>
        <v>672000</v>
      </c>
      <c r="Q136" s="61">
        <f t="shared" si="49"/>
        <v>336000</v>
      </c>
      <c r="R136" s="42">
        <v>25</v>
      </c>
      <c r="S136" s="43" t="s">
        <v>40</v>
      </c>
      <c r="T136" s="44"/>
      <c r="U136" s="45">
        <f t="shared" si="56"/>
        <v>0</v>
      </c>
      <c r="V136" s="44"/>
      <c r="W136" s="45">
        <f t="shared" si="57"/>
        <v>0</v>
      </c>
      <c r="X136" s="44"/>
      <c r="Y136" s="45">
        <f t="shared" si="58"/>
        <v>0</v>
      </c>
      <c r="Z136" s="85">
        <f t="shared" si="59"/>
        <v>0.27724831051810778</v>
      </c>
      <c r="AA136" s="86">
        <f t="shared" si="60"/>
        <v>336000</v>
      </c>
      <c r="AB136" s="44"/>
      <c r="AC136" s="45">
        <f t="shared" si="61"/>
        <v>0</v>
      </c>
      <c r="AD136" s="44">
        <f t="shared" si="62"/>
        <v>0.72275168948189217</v>
      </c>
      <c r="AE136" s="45">
        <f t="shared" si="63"/>
        <v>875910</v>
      </c>
      <c r="AF136" s="46"/>
      <c r="AG136" s="64">
        <v>3935</v>
      </c>
      <c r="AH136" s="48" t="s">
        <v>42</v>
      </c>
      <c r="AI136" s="50"/>
    </row>
    <row r="137" spans="1:35" ht="45" x14ac:dyDescent="0.25">
      <c r="A137" s="32" t="s">
        <v>191</v>
      </c>
      <c r="B137" s="51" t="s">
        <v>232</v>
      </c>
      <c r="C137" s="51">
        <v>3</v>
      </c>
      <c r="D137" s="51" t="s">
        <v>256</v>
      </c>
      <c r="E137" s="52" t="str">
        <f t="shared" si="54"/>
        <v>ECO-3p</v>
      </c>
      <c r="F137" s="33">
        <v>1</v>
      </c>
      <c r="G137" s="83" t="s">
        <v>257</v>
      </c>
      <c r="H137" s="78" t="s">
        <v>86</v>
      </c>
      <c r="I137" s="52">
        <v>2026</v>
      </c>
      <c r="J137" s="133">
        <v>527881</v>
      </c>
      <c r="K137" s="55" t="s">
        <v>55</v>
      </c>
      <c r="L137" s="56"/>
      <c r="M137" s="134">
        <v>770</v>
      </c>
      <c r="N137" s="51" t="s">
        <v>106</v>
      </c>
      <c r="O137" s="59">
        <v>0.5</v>
      </c>
      <c r="P137" s="68">
        <f t="shared" si="55"/>
        <v>369600</v>
      </c>
      <c r="Q137" s="61">
        <f t="shared" si="49"/>
        <v>184800</v>
      </c>
      <c r="R137" s="42">
        <v>25</v>
      </c>
      <c r="S137" s="43" t="s">
        <v>40</v>
      </c>
      <c r="T137" s="44"/>
      <c r="U137" s="45">
        <f t="shared" si="56"/>
        <v>0</v>
      </c>
      <c r="V137" s="44"/>
      <c r="W137" s="45">
        <f t="shared" si="57"/>
        <v>0</v>
      </c>
      <c r="X137" s="44"/>
      <c r="Y137" s="45">
        <f t="shared" si="58"/>
        <v>0</v>
      </c>
      <c r="Z137" s="85">
        <f t="shared" si="59"/>
        <v>0.3500789003582247</v>
      </c>
      <c r="AA137" s="86">
        <f t="shared" si="60"/>
        <v>184800</v>
      </c>
      <c r="AB137" s="44"/>
      <c r="AC137" s="45">
        <f t="shared" si="61"/>
        <v>0</v>
      </c>
      <c r="AD137" s="44">
        <f t="shared" si="62"/>
        <v>0.64992109964177536</v>
      </c>
      <c r="AE137" s="45">
        <f t="shared" si="63"/>
        <v>343081</v>
      </c>
      <c r="AF137" s="46"/>
      <c r="AG137" s="64">
        <v>2164</v>
      </c>
      <c r="AH137" s="48" t="s">
        <v>42</v>
      </c>
      <c r="AI137" s="50"/>
    </row>
    <row r="138" spans="1:35" x14ac:dyDescent="0.25">
      <c r="A138" s="32" t="s">
        <v>191</v>
      </c>
      <c r="B138" s="51" t="s">
        <v>232</v>
      </c>
      <c r="C138" s="51">
        <v>5</v>
      </c>
      <c r="D138" s="51"/>
      <c r="E138" s="52" t="str">
        <f t="shared" si="54"/>
        <v>ECO-5</v>
      </c>
      <c r="F138" s="33">
        <v>1</v>
      </c>
      <c r="G138" s="53" t="s">
        <v>258</v>
      </c>
      <c r="H138" s="49" t="s">
        <v>190</v>
      </c>
      <c r="I138" s="52">
        <v>2026</v>
      </c>
      <c r="J138" s="54">
        <v>40000</v>
      </c>
      <c r="K138" s="55" t="s">
        <v>38</v>
      </c>
      <c r="L138" s="56"/>
      <c r="M138" s="57"/>
      <c r="N138" s="58"/>
      <c r="O138" s="59">
        <v>0.5</v>
      </c>
      <c r="P138" s="60">
        <f>J138</f>
        <v>40000</v>
      </c>
      <c r="Q138" s="61">
        <f t="shared" si="49"/>
        <v>20000</v>
      </c>
      <c r="R138" s="42">
        <v>25</v>
      </c>
      <c r="S138" s="43" t="s">
        <v>40</v>
      </c>
      <c r="T138" s="62"/>
      <c r="U138" s="63">
        <f t="shared" si="56"/>
        <v>0</v>
      </c>
      <c r="V138" s="62"/>
      <c r="W138" s="63">
        <f t="shared" si="57"/>
        <v>0</v>
      </c>
      <c r="X138" s="62"/>
      <c r="Y138" s="63">
        <f t="shared" si="58"/>
        <v>0</v>
      </c>
      <c r="Z138" s="85"/>
      <c r="AA138" s="88"/>
      <c r="AB138" s="62"/>
      <c r="AC138" s="63">
        <f t="shared" si="61"/>
        <v>0</v>
      </c>
      <c r="AD138" s="62"/>
      <c r="AE138" s="63"/>
      <c r="AF138" s="81"/>
      <c r="AG138" s="64"/>
      <c r="AH138" s="48"/>
      <c r="AI138" s="50"/>
    </row>
    <row r="139" spans="1:35" ht="30" x14ac:dyDescent="0.25">
      <c r="A139" s="32" t="s">
        <v>191</v>
      </c>
      <c r="B139" s="51" t="s">
        <v>259</v>
      </c>
      <c r="C139" s="51">
        <v>1</v>
      </c>
      <c r="D139" s="51"/>
      <c r="E139" s="52" t="str">
        <f t="shared" si="54"/>
        <v>ETUD-1</v>
      </c>
      <c r="F139" s="33">
        <v>1</v>
      </c>
      <c r="G139" s="78" t="s">
        <v>260</v>
      </c>
      <c r="H139" s="66" t="s">
        <v>37</v>
      </c>
      <c r="I139" s="52">
        <v>2026</v>
      </c>
      <c r="J139" s="67">
        <v>200000</v>
      </c>
      <c r="K139" s="55" t="s">
        <v>38</v>
      </c>
      <c r="L139" s="56"/>
      <c r="M139" s="57"/>
      <c r="N139" s="51"/>
      <c r="O139" s="59">
        <v>0.5</v>
      </c>
      <c r="P139" s="68">
        <v>200000</v>
      </c>
      <c r="Q139" s="61">
        <f t="shared" si="49"/>
        <v>100000</v>
      </c>
      <c r="R139" s="42">
        <v>25</v>
      </c>
      <c r="S139" s="43" t="s">
        <v>40</v>
      </c>
      <c r="T139" s="44"/>
      <c r="U139" s="45">
        <f t="shared" si="56"/>
        <v>0</v>
      </c>
      <c r="V139" s="44"/>
      <c r="W139" s="45">
        <f t="shared" si="57"/>
        <v>0</v>
      </c>
      <c r="X139" s="44"/>
      <c r="Y139" s="45">
        <f t="shared" si="58"/>
        <v>0</v>
      </c>
      <c r="Z139" s="85">
        <f>AA139/J139</f>
        <v>0.5</v>
      </c>
      <c r="AA139" s="86">
        <f>Q139+U139+W139+Y139</f>
        <v>100000</v>
      </c>
      <c r="AB139" s="44"/>
      <c r="AC139" s="45">
        <f t="shared" si="61"/>
        <v>0</v>
      </c>
      <c r="AD139" s="44">
        <f>AE139/J139</f>
        <v>0.5</v>
      </c>
      <c r="AE139" s="45">
        <f>J139-AA139-AC139</f>
        <v>100000</v>
      </c>
      <c r="AF139" s="46" t="s">
        <v>261</v>
      </c>
      <c r="AG139" s="64"/>
      <c r="AH139" s="48"/>
      <c r="AI139" s="50"/>
    </row>
    <row r="140" spans="1:35" x14ac:dyDescent="0.25">
      <c r="A140" s="32" t="s">
        <v>191</v>
      </c>
      <c r="B140" s="51" t="s">
        <v>259</v>
      </c>
      <c r="C140" s="51">
        <v>2</v>
      </c>
      <c r="D140" s="51"/>
      <c r="E140" s="52" t="str">
        <f t="shared" si="54"/>
        <v>ETUD-2</v>
      </c>
      <c r="F140" s="33">
        <v>1</v>
      </c>
      <c r="G140" s="53" t="s">
        <v>393</v>
      </c>
      <c r="H140" s="53" t="s">
        <v>131</v>
      </c>
      <c r="I140" s="52">
        <v>2026</v>
      </c>
      <c r="J140" s="54">
        <v>80000</v>
      </c>
      <c r="K140" s="55" t="s">
        <v>38</v>
      </c>
      <c r="L140" s="56"/>
      <c r="M140" s="57"/>
      <c r="N140" s="58"/>
      <c r="O140" s="59">
        <v>0.5</v>
      </c>
      <c r="P140" s="60">
        <f t="shared" ref="P140:P153" si="64">J140</f>
        <v>80000</v>
      </c>
      <c r="Q140" s="61">
        <f t="shared" si="49"/>
        <v>40000</v>
      </c>
      <c r="R140" s="42">
        <v>25</v>
      </c>
      <c r="S140" s="43" t="s">
        <v>40</v>
      </c>
      <c r="T140" s="62"/>
      <c r="U140" s="63"/>
      <c r="V140" s="62"/>
      <c r="W140" s="63"/>
      <c r="X140" s="62"/>
      <c r="Y140" s="63"/>
      <c r="Z140" s="85"/>
      <c r="AA140" s="88"/>
      <c r="AB140" s="62"/>
      <c r="AC140" s="63"/>
      <c r="AD140" s="62"/>
      <c r="AE140" s="63"/>
      <c r="AF140" s="34"/>
      <c r="AG140" s="64"/>
      <c r="AH140" s="48"/>
      <c r="AI140" s="50"/>
    </row>
    <row r="141" spans="1:35" ht="45" x14ac:dyDescent="0.25">
      <c r="A141" s="32" t="s">
        <v>191</v>
      </c>
      <c r="B141" s="51" t="s">
        <v>259</v>
      </c>
      <c r="C141" s="51">
        <v>3</v>
      </c>
      <c r="D141" s="51"/>
      <c r="E141" s="52" t="str">
        <f t="shared" si="54"/>
        <v>ETUD-3</v>
      </c>
      <c r="F141" s="33">
        <v>1</v>
      </c>
      <c r="G141" s="53" t="s">
        <v>262</v>
      </c>
      <c r="H141" s="53" t="s">
        <v>263</v>
      </c>
      <c r="I141" s="52">
        <v>2026</v>
      </c>
      <c r="J141" s="54">
        <v>74150</v>
      </c>
      <c r="K141" s="55" t="s">
        <v>38</v>
      </c>
      <c r="L141" s="56"/>
      <c r="M141" s="57"/>
      <c r="N141" s="58"/>
      <c r="O141" s="59">
        <v>0.7</v>
      </c>
      <c r="P141" s="60">
        <f t="shared" si="64"/>
        <v>74150</v>
      </c>
      <c r="Q141" s="61">
        <f t="shared" si="49"/>
        <v>51905</v>
      </c>
      <c r="R141" s="42">
        <v>21</v>
      </c>
      <c r="S141" s="43" t="s">
        <v>40</v>
      </c>
      <c r="T141" s="62"/>
      <c r="U141" s="63">
        <f>J141*T141</f>
        <v>0</v>
      </c>
      <c r="V141" s="62"/>
      <c r="W141" s="63">
        <f>J141*V141</f>
        <v>0</v>
      </c>
      <c r="X141" s="62"/>
      <c r="Y141" s="63">
        <f>J141*X141</f>
        <v>0</v>
      </c>
      <c r="Z141" s="85">
        <f>AA141/J141</f>
        <v>0.7</v>
      </c>
      <c r="AA141" s="88">
        <f>U141+W141+Q141+Y141</f>
        <v>51905</v>
      </c>
      <c r="AB141" s="62"/>
      <c r="AC141" s="63">
        <f>J141*AB141</f>
        <v>0</v>
      </c>
      <c r="AD141" s="62">
        <f>AE141/J141</f>
        <v>0.3</v>
      </c>
      <c r="AE141" s="63">
        <f>J141-AA141-AC141</f>
        <v>22245</v>
      </c>
      <c r="AF141" s="34"/>
      <c r="AG141" s="64"/>
      <c r="AH141" s="48" t="s">
        <v>42</v>
      </c>
      <c r="AI141" s="50"/>
    </row>
    <row r="142" spans="1:35" x14ac:dyDescent="0.25">
      <c r="A142" s="32" t="s">
        <v>191</v>
      </c>
      <c r="B142" s="51" t="s">
        <v>259</v>
      </c>
      <c r="C142" s="51">
        <v>4</v>
      </c>
      <c r="D142" s="51"/>
      <c r="E142" s="52" t="str">
        <f t="shared" si="54"/>
        <v>ETUD-4</v>
      </c>
      <c r="F142" s="33">
        <v>1</v>
      </c>
      <c r="G142" s="53" t="s">
        <v>264</v>
      </c>
      <c r="H142" s="53" t="s">
        <v>140</v>
      </c>
      <c r="I142" s="52">
        <v>2026</v>
      </c>
      <c r="J142" s="93">
        <v>432000</v>
      </c>
      <c r="K142" s="55" t="s">
        <v>38</v>
      </c>
      <c r="L142" s="56"/>
      <c r="M142" s="89"/>
      <c r="N142" s="58"/>
      <c r="O142" s="59">
        <v>0.7</v>
      </c>
      <c r="P142" s="60">
        <f t="shared" si="64"/>
        <v>432000</v>
      </c>
      <c r="Q142" s="61">
        <f t="shared" si="49"/>
        <v>302400</v>
      </c>
      <c r="R142" s="42">
        <v>25</v>
      </c>
      <c r="S142" s="43" t="s">
        <v>40</v>
      </c>
      <c r="T142" s="62"/>
      <c r="U142" s="63">
        <f>J142*T142</f>
        <v>0</v>
      </c>
      <c r="V142" s="62"/>
      <c r="W142" s="63">
        <f>J142*V142</f>
        <v>0</v>
      </c>
      <c r="X142" s="62"/>
      <c r="Y142" s="63">
        <f>J142*X142</f>
        <v>0</v>
      </c>
      <c r="Z142" s="85">
        <f>AA142/J142</f>
        <v>0.7</v>
      </c>
      <c r="AA142" s="88">
        <f>U142+W142+Q142+Y142</f>
        <v>302400</v>
      </c>
      <c r="AB142" s="62"/>
      <c r="AC142" s="63">
        <f>J142*AB142</f>
        <v>0</v>
      </c>
      <c r="AD142" s="62">
        <f>AE142/J142</f>
        <v>0.3</v>
      </c>
      <c r="AE142" s="63">
        <f>J142-AA142-AC142</f>
        <v>129600</v>
      </c>
      <c r="AF142" s="34"/>
      <c r="AG142" s="64"/>
      <c r="AH142" s="48"/>
      <c r="AI142" s="50"/>
    </row>
    <row r="143" spans="1:35" ht="45" x14ac:dyDescent="0.25">
      <c r="A143" s="32" t="s">
        <v>191</v>
      </c>
      <c r="B143" s="51" t="s">
        <v>259</v>
      </c>
      <c r="C143" s="51">
        <v>5</v>
      </c>
      <c r="D143" s="51"/>
      <c r="E143" s="52" t="str">
        <f t="shared" si="54"/>
        <v>ETUD-5</v>
      </c>
      <c r="F143" s="33">
        <v>1</v>
      </c>
      <c r="G143" s="53" t="s">
        <v>265</v>
      </c>
      <c r="H143" s="53" t="s">
        <v>45</v>
      </c>
      <c r="I143" s="52">
        <v>2026</v>
      </c>
      <c r="J143" s="54">
        <v>576000</v>
      </c>
      <c r="K143" s="55" t="s">
        <v>38</v>
      </c>
      <c r="L143" s="56"/>
      <c r="M143" s="65"/>
      <c r="N143" s="58"/>
      <c r="O143" s="59">
        <v>0.7</v>
      </c>
      <c r="P143" s="60">
        <f t="shared" si="64"/>
        <v>576000</v>
      </c>
      <c r="Q143" s="61">
        <f t="shared" si="49"/>
        <v>403200</v>
      </c>
      <c r="R143" s="42">
        <v>21</v>
      </c>
      <c r="S143" s="43" t="s">
        <v>40</v>
      </c>
      <c r="T143" s="62"/>
      <c r="U143" s="63"/>
      <c r="V143" s="62"/>
      <c r="W143" s="63"/>
      <c r="X143" s="62"/>
      <c r="Y143" s="63"/>
      <c r="Z143" s="85"/>
      <c r="AA143" s="88"/>
      <c r="AB143" s="62"/>
      <c r="AC143" s="63"/>
      <c r="AD143" s="62"/>
      <c r="AE143" s="63"/>
      <c r="AF143" s="34" t="s">
        <v>68</v>
      </c>
      <c r="AG143" s="64"/>
      <c r="AH143" s="48" t="s">
        <v>42</v>
      </c>
      <c r="AI143" s="50"/>
    </row>
    <row r="144" spans="1:35" ht="30" x14ac:dyDescent="0.25">
      <c r="A144" s="32" t="s">
        <v>191</v>
      </c>
      <c r="B144" s="51" t="s">
        <v>259</v>
      </c>
      <c r="C144" s="51">
        <v>6</v>
      </c>
      <c r="D144" s="51"/>
      <c r="E144" s="52" t="str">
        <f t="shared" si="54"/>
        <v>ETUD-6</v>
      </c>
      <c r="F144" s="33">
        <v>1</v>
      </c>
      <c r="G144" s="53" t="s">
        <v>266</v>
      </c>
      <c r="H144" s="53" t="s">
        <v>45</v>
      </c>
      <c r="I144" s="52">
        <v>2026</v>
      </c>
      <c r="J144" s="54">
        <v>240000</v>
      </c>
      <c r="K144" s="55" t="s">
        <v>38</v>
      </c>
      <c r="L144" s="56" t="s">
        <v>267</v>
      </c>
      <c r="M144" s="57"/>
      <c r="N144" s="58"/>
      <c r="O144" s="59">
        <v>0.7</v>
      </c>
      <c r="P144" s="60">
        <f t="shared" si="64"/>
        <v>240000</v>
      </c>
      <c r="Q144" s="61">
        <f t="shared" si="49"/>
        <v>168000</v>
      </c>
      <c r="R144" s="42">
        <v>21</v>
      </c>
      <c r="S144" s="43" t="s">
        <v>40</v>
      </c>
      <c r="T144" s="62"/>
      <c r="U144" s="63">
        <f>J144*T144</f>
        <v>0</v>
      </c>
      <c r="V144" s="62"/>
      <c r="W144" s="63">
        <f>J144*V144</f>
        <v>0</v>
      </c>
      <c r="X144" s="62"/>
      <c r="Y144" s="63">
        <f>J144*X144</f>
        <v>0</v>
      </c>
      <c r="Z144" s="85">
        <f t="shared" ref="Z144:Z149" si="65">AA144/J144</f>
        <v>0.7</v>
      </c>
      <c r="AA144" s="88">
        <f t="shared" ref="AA144:AA149" si="66">U144+W144+Q144+Y144</f>
        <v>168000</v>
      </c>
      <c r="AB144" s="62"/>
      <c r="AC144" s="63">
        <f t="shared" ref="AC144:AC149" si="67">J144*AB144</f>
        <v>0</v>
      </c>
      <c r="AD144" s="62">
        <f t="shared" ref="AD144:AD149" si="68">AE144/J144</f>
        <v>0.3</v>
      </c>
      <c r="AE144" s="63">
        <f t="shared" ref="AE144:AE149" si="69">J144-AA144-AC144</f>
        <v>72000</v>
      </c>
      <c r="AF144" s="34" t="s">
        <v>68</v>
      </c>
      <c r="AG144" s="64"/>
      <c r="AH144" s="48" t="s">
        <v>42</v>
      </c>
      <c r="AI144" s="50"/>
    </row>
    <row r="145" spans="1:35" ht="45" x14ac:dyDescent="0.25">
      <c r="A145" s="32" t="s">
        <v>191</v>
      </c>
      <c r="B145" s="51" t="s">
        <v>259</v>
      </c>
      <c r="C145" s="51">
        <v>7</v>
      </c>
      <c r="D145" s="51"/>
      <c r="E145" s="52" t="str">
        <f t="shared" si="54"/>
        <v>ETUD-7</v>
      </c>
      <c r="F145" s="33">
        <v>1</v>
      </c>
      <c r="G145" s="53" t="s">
        <v>268</v>
      </c>
      <c r="H145" s="71" t="s">
        <v>148</v>
      </c>
      <c r="I145" s="52">
        <v>2027</v>
      </c>
      <c r="J145" s="54">
        <v>10000</v>
      </c>
      <c r="K145" s="55" t="s">
        <v>55</v>
      </c>
      <c r="L145" s="56"/>
      <c r="M145" s="57"/>
      <c r="N145" s="58"/>
      <c r="O145" s="59">
        <v>0.7</v>
      </c>
      <c r="P145" s="60">
        <f t="shared" si="64"/>
        <v>10000</v>
      </c>
      <c r="Q145" s="61">
        <f t="shared" si="49"/>
        <v>7000</v>
      </c>
      <c r="R145" s="42">
        <v>23</v>
      </c>
      <c r="S145" s="43" t="s">
        <v>40</v>
      </c>
      <c r="T145" s="62"/>
      <c r="U145" s="63">
        <f>J145*T145</f>
        <v>0</v>
      </c>
      <c r="V145" s="62"/>
      <c r="W145" s="63">
        <f>J145*V145</f>
        <v>0</v>
      </c>
      <c r="X145" s="62"/>
      <c r="Y145" s="63">
        <f>J145*X145</f>
        <v>0</v>
      </c>
      <c r="Z145" s="85">
        <f t="shared" si="65"/>
        <v>0.7</v>
      </c>
      <c r="AA145" s="88">
        <f t="shared" si="66"/>
        <v>7000</v>
      </c>
      <c r="AB145" s="62"/>
      <c r="AC145" s="63">
        <f t="shared" si="67"/>
        <v>0</v>
      </c>
      <c r="AD145" s="62">
        <f t="shared" si="68"/>
        <v>0.3</v>
      </c>
      <c r="AE145" s="63">
        <f t="shared" si="69"/>
        <v>3000</v>
      </c>
      <c r="AF145" s="34"/>
      <c r="AG145" s="64"/>
      <c r="AH145" s="48" t="s">
        <v>42</v>
      </c>
      <c r="AI145" s="50"/>
    </row>
    <row r="146" spans="1:35" ht="30" x14ac:dyDescent="0.25">
      <c r="A146" s="32" t="s">
        <v>191</v>
      </c>
      <c r="B146" s="51" t="s">
        <v>259</v>
      </c>
      <c r="C146" s="51">
        <v>8</v>
      </c>
      <c r="D146" s="51"/>
      <c r="E146" s="52" t="str">
        <f t="shared" si="54"/>
        <v>ETUD-8</v>
      </c>
      <c r="F146" s="33">
        <v>1</v>
      </c>
      <c r="G146" s="53" t="s">
        <v>269</v>
      </c>
      <c r="H146" s="53" t="s">
        <v>148</v>
      </c>
      <c r="I146" s="52">
        <v>2026</v>
      </c>
      <c r="J146" s="54">
        <v>30000</v>
      </c>
      <c r="K146" s="55" t="s">
        <v>55</v>
      </c>
      <c r="L146" s="56"/>
      <c r="M146" s="57"/>
      <c r="N146" s="58"/>
      <c r="O146" s="59">
        <v>0.7</v>
      </c>
      <c r="P146" s="60">
        <f t="shared" si="64"/>
        <v>30000</v>
      </c>
      <c r="Q146" s="61">
        <f t="shared" si="49"/>
        <v>21000</v>
      </c>
      <c r="R146" s="42">
        <v>23</v>
      </c>
      <c r="S146" s="43" t="s">
        <v>40</v>
      </c>
      <c r="T146" s="62"/>
      <c r="U146" s="63">
        <f>J146*T146</f>
        <v>0</v>
      </c>
      <c r="V146" s="62"/>
      <c r="W146" s="63">
        <f>J146*V146</f>
        <v>0</v>
      </c>
      <c r="X146" s="62"/>
      <c r="Y146" s="63">
        <f>J146*X146</f>
        <v>0</v>
      </c>
      <c r="Z146" s="85">
        <f t="shared" si="65"/>
        <v>0.7</v>
      </c>
      <c r="AA146" s="88">
        <f t="shared" si="66"/>
        <v>21000</v>
      </c>
      <c r="AB146" s="62"/>
      <c r="AC146" s="63">
        <f t="shared" si="67"/>
        <v>0</v>
      </c>
      <c r="AD146" s="62">
        <f t="shared" si="68"/>
        <v>0.3</v>
      </c>
      <c r="AE146" s="63">
        <f t="shared" si="69"/>
        <v>9000</v>
      </c>
      <c r="AF146" s="34"/>
      <c r="AG146" s="64"/>
      <c r="AH146" s="48" t="s">
        <v>42</v>
      </c>
      <c r="AI146" s="50"/>
    </row>
    <row r="147" spans="1:35" ht="45" x14ac:dyDescent="0.25">
      <c r="A147" s="32" t="s">
        <v>191</v>
      </c>
      <c r="B147" s="51" t="s">
        <v>259</v>
      </c>
      <c r="C147" s="51">
        <v>9</v>
      </c>
      <c r="D147" s="51"/>
      <c r="E147" s="52" t="str">
        <f t="shared" si="54"/>
        <v>ETUD-9</v>
      </c>
      <c r="F147" s="33">
        <v>1</v>
      </c>
      <c r="G147" s="53" t="s">
        <v>270</v>
      </c>
      <c r="H147" s="53" t="s">
        <v>148</v>
      </c>
      <c r="I147" s="52">
        <v>2027</v>
      </c>
      <c r="J147" s="93">
        <v>30000</v>
      </c>
      <c r="K147" s="55" t="s">
        <v>38</v>
      </c>
      <c r="L147" s="56"/>
      <c r="M147" s="57"/>
      <c r="N147" s="58"/>
      <c r="O147" s="59">
        <v>0.5</v>
      </c>
      <c r="P147" s="60">
        <f t="shared" si="64"/>
        <v>30000</v>
      </c>
      <c r="Q147" s="61">
        <f t="shared" si="49"/>
        <v>15000</v>
      </c>
      <c r="R147" s="42">
        <v>25</v>
      </c>
      <c r="S147" s="43" t="s">
        <v>97</v>
      </c>
      <c r="T147" s="62"/>
      <c r="U147" s="63"/>
      <c r="V147" s="62"/>
      <c r="W147" s="63"/>
      <c r="X147" s="62"/>
      <c r="Y147" s="63"/>
      <c r="Z147" s="85">
        <f t="shared" si="65"/>
        <v>0.5</v>
      </c>
      <c r="AA147" s="88">
        <f t="shared" si="66"/>
        <v>15000</v>
      </c>
      <c r="AB147" s="62"/>
      <c r="AC147" s="63">
        <f t="shared" si="67"/>
        <v>0</v>
      </c>
      <c r="AD147" s="62">
        <f t="shared" si="68"/>
        <v>0.5</v>
      </c>
      <c r="AE147" s="63">
        <f t="shared" si="69"/>
        <v>15000</v>
      </c>
      <c r="AF147" s="34" t="s">
        <v>271</v>
      </c>
      <c r="AG147" s="64"/>
      <c r="AH147" s="48" t="s">
        <v>42</v>
      </c>
      <c r="AI147" s="50"/>
    </row>
    <row r="148" spans="1:35" ht="30" x14ac:dyDescent="0.25">
      <c r="A148" s="32" t="s">
        <v>191</v>
      </c>
      <c r="B148" s="51" t="s">
        <v>172</v>
      </c>
      <c r="C148" s="51">
        <v>1</v>
      </c>
      <c r="D148" s="51"/>
      <c r="E148" s="52" t="str">
        <f t="shared" si="54"/>
        <v>SPEA-1</v>
      </c>
      <c r="F148" s="33">
        <v>1</v>
      </c>
      <c r="G148" s="53" t="s">
        <v>272</v>
      </c>
      <c r="H148" s="53" t="s">
        <v>184</v>
      </c>
      <c r="I148" s="52">
        <v>2026</v>
      </c>
      <c r="J148" s="54">
        <v>400000</v>
      </c>
      <c r="K148" s="55" t="s">
        <v>38</v>
      </c>
      <c r="L148" s="56"/>
      <c r="M148" s="57"/>
      <c r="N148" s="58"/>
      <c r="O148" s="59">
        <v>0.5</v>
      </c>
      <c r="P148" s="60">
        <f t="shared" si="64"/>
        <v>400000</v>
      </c>
      <c r="Q148" s="61">
        <f t="shared" si="49"/>
        <v>200000</v>
      </c>
      <c r="R148" s="42">
        <v>25</v>
      </c>
      <c r="S148" s="43" t="s">
        <v>40</v>
      </c>
      <c r="T148" s="62"/>
      <c r="U148" s="63">
        <f>J148*T148</f>
        <v>0</v>
      </c>
      <c r="V148" s="62"/>
      <c r="W148" s="63">
        <f>J148*V148</f>
        <v>0</v>
      </c>
      <c r="X148" s="62"/>
      <c r="Y148" s="63">
        <f>J148*X148</f>
        <v>0</v>
      </c>
      <c r="Z148" s="85">
        <f t="shared" si="65"/>
        <v>0.5</v>
      </c>
      <c r="AA148" s="88">
        <f t="shared" si="66"/>
        <v>200000</v>
      </c>
      <c r="AB148" s="62"/>
      <c r="AC148" s="63">
        <f t="shared" si="67"/>
        <v>0</v>
      </c>
      <c r="AD148" s="62">
        <f t="shared" si="68"/>
        <v>0.5</v>
      </c>
      <c r="AE148" s="63">
        <f t="shared" si="69"/>
        <v>200000</v>
      </c>
      <c r="AF148" s="34" t="s">
        <v>176</v>
      </c>
      <c r="AG148" s="64"/>
      <c r="AH148" s="48" t="s">
        <v>42</v>
      </c>
      <c r="AI148" s="50"/>
    </row>
    <row r="149" spans="1:35" ht="30" x14ac:dyDescent="0.25">
      <c r="A149" s="32" t="s">
        <v>191</v>
      </c>
      <c r="B149" s="51" t="s">
        <v>172</v>
      </c>
      <c r="C149" s="51">
        <v>2</v>
      </c>
      <c r="D149" s="51"/>
      <c r="E149" s="52" t="str">
        <f t="shared" si="54"/>
        <v>SPEA-2</v>
      </c>
      <c r="F149" s="33">
        <v>1</v>
      </c>
      <c r="G149" s="53" t="s">
        <v>273</v>
      </c>
      <c r="H149" s="53" t="s">
        <v>187</v>
      </c>
      <c r="I149" s="52">
        <v>2026</v>
      </c>
      <c r="J149" s="54">
        <v>70000</v>
      </c>
      <c r="K149" s="55" t="s">
        <v>38</v>
      </c>
      <c r="L149" s="56"/>
      <c r="M149" s="57"/>
      <c r="N149" s="58"/>
      <c r="O149" s="59">
        <v>0.5</v>
      </c>
      <c r="P149" s="60">
        <f t="shared" si="64"/>
        <v>70000</v>
      </c>
      <c r="Q149" s="61">
        <f t="shared" si="49"/>
        <v>35000</v>
      </c>
      <c r="R149" s="42">
        <v>25</v>
      </c>
      <c r="S149" s="43" t="s">
        <v>40</v>
      </c>
      <c r="T149" s="62"/>
      <c r="U149" s="63">
        <f>J149*T149</f>
        <v>0</v>
      </c>
      <c r="V149" s="62"/>
      <c r="W149" s="63">
        <f>J149*V149</f>
        <v>0</v>
      </c>
      <c r="X149" s="62"/>
      <c r="Y149" s="63">
        <f>J149*X149</f>
        <v>0</v>
      </c>
      <c r="Z149" s="85">
        <f t="shared" si="65"/>
        <v>0.5</v>
      </c>
      <c r="AA149" s="88">
        <f t="shared" si="66"/>
        <v>35000</v>
      </c>
      <c r="AB149" s="62"/>
      <c r="AC149" s="63">
        <f t="shared" si="67"/>
        <v>0</v>
      </c>
      <c r="AD149" s="62">
        <f t="shared" si="68"/>
        <v>0.5</v>
      </c>
      <c r="AE149" s="63">
        <f t="shared" si="69"/>
        <v>35000</v>
      </c>
      <c r="AF149" s="34"/>
      <c r="AG149" s="64"/>
      <c r="AH149" s="48"/>
      <c r="AI149" s="50"/>
    </row>
    <row r="150" spans="1:35" ht="30" x14ac:dyDescent="0.25">
      <c r="A150" s="32" t="s">
        <v>191</v>
      </c>
      <c r="B150" s="51" t="s">
        <v>172</v>
      </c>
      <c r="C150" s="51">
        <v>3</v>
      </c>
      <c r="D150" s="51"/>
      <c r="E150" s="52" t="str">
        <f t="shared" si="54"/>
        <v>SPEA-3</v>
      </c>
      <c r="F150" s="33">
        <v>1</v>
      </c>
      <c r="G150" s="53" t="s">
        <v>274</v>
      </c>
      <c r="H150" s="53" t="s">
        <v>275</v>
      </c>
      <c r="I150" s="52">
        <v>2026</v>
      </c>
      <c r="J150" s="93">
        <f>25000+60000+8200+9000+12000</f>
        <v>114200</v>
      </c>
      <c r="K150" s="55" t="s">
        <v>38</v>
      </c>
      <c r="L150" s="56"/>
      <c r="M150" s="56"/>
      <c r="N150" s="58"/>
      <c r="O150" s="59">
        <v>0.5</v>
      </c>
      <c r="P150" s="60">
        <f t="shared" si="64"/>
        <v>114200</v>
      </c>
      <c r="Q150" s="61">
        <f t="shared" si="49"/>
        <v>57100</v>
      </c>
      <c r="R150" s="42">
        <v>25</v>
      </c>
      <c r="S150" s="43" t="s">
        <v>40</v>
      </c>
      <c r="T150" s="62"/>
      <c r="U150" s="63"/>
      <c r="V150" s="62"/>
      <c r="W150" s="63"/>
      <c r="X150" s="62"/>
      <c r="Y150" s="63"/>
      <c r="Z150" s="85"/>
      <c r="AA150" s="88"/>
      <c r="AB150" s="62"/>
      <c r="AC150" s="63"/>
      <c r="AD150" s="62"/>
      <c r="AE150" s="63"/>
      <c r="AF150" s="81"/>
      <c r="AG150" s="64"/>
      <c r="AH150" s="48" t="s">
        <v>42</v>
      </c>
      <c r="AI150" s="50"/>
    </row>
    <row r="151" spans="1:35" ht="30" x14ac:dyDescent="0.25">
      <c r="A151" s="32" t="s">
        <v>191</v>
      </c>
      <c r="B151" s="51" t="s">
        <v>172</v>
      </c>
      <c r="C151" s="51">
        <v>4</v>
      </c>
      <c r="D151" s="51"/>
      <c r="E151" s="52" t="str">
        <f t="shared" si="54"/>
        <v>SPEA-4</v>
      </c>
      <c r="F151" s="33">
        <v>1</v>
      </c>
      <c r="G151" s="53" t="s">
        <v>276</v>
      </c>
      <c r="H151" s="53" t="s">
        <v>168</v>
      </c>
      <c r="I151" s="52">
        <v>2026</v>
      </c>
      <c r="J151" s="54">
        <v>40000</v>
      </c>
      <c r="K151" s="55" t="s">
        <v>38</v>
      </c>
      <c r="L151" s="56"/>
      <c r="M151" s="57"/>
      <c r="N151" s="58"/>
      <c r="O151" s="59">
        <v>0.5</v>
      </c>
      <c r="P151" s="60">
        <f t="shared" si="64"/>
        <v>40000</v>
      </c>
      <c r="Q151" s="61">
        <f t="shared" si="49"/>
        <v>20000</v>
      </c>
      <c r="R151" s="42">
        <v>25</v>
      </c>
      <c r="S151" s="43" t="s">
        <v>40</v>
      </c>
      <c r="T151" s="62"/>
      <c r="U151" s="63">
        <f>J151*T151</f>
        <v>0</v>
      </c>
      <c r="V151" s="62"/>
      <c r="W151" s="63">
        <f>J151*V151</f>
        <v>0</v>
      </c>
      <c r="X151" s="62"/>
      <c r="Y151" s="63">
        <f>J151*X151</f>
        <v>0</v>
      </c>
      <c r="Z151" s="85">
        <f>AA151/J151</f>
        <v>0.5</v>
      </c>
      <c r="AA151" s="88">
        <f>U151+W151+Q151+Y151</f>
        <v>20000</v>
      </c>
      <c r="AB151" s="62"/>
      <c r="AC151" s="63">
        <f>J151*AB151</f>
        <v>0</v>
      </c>
      <c r="AD151" s="62">
        <f>AE151/J151</f>
        <v>0.5</v>
      </c>
      <c r="AE151" s="63">
        <f>J151-AA151-AC151</f>
        <v>20000</v>
      </c>
      <c r="AF151" s="34"/>
      <c r="AG151" s="64"/>
      <c r="AH151" s="48" t="s">
        <v>42</v>
      </c>
      <c r="AI151" s="50"/>
    </row>
    <row r="152" spans="1:35" ht="30" x14ac:dyDescent="0.25">
      <c r="A152" s="32" t="s">
        <v>191</v>
      </c>
      <c r="B152" s="51" t="s">
        <v>172</v>
      </c>
      <c r="C152" s="51">
        <v>5</v>
      </c>
      <c r="D152" s="51"/>
      <c r="E152" s="52" t="str">
        <f t="shared" si="54"/>
        <v>SPEA-5</v>
      </c>
      <c r="F152" s="33">
        <v>1</v>
      </c>
      <c r="G152" s="53" t="s">
        <v>277</v>
      </c>
      <c r="H152" s="53" t="s">
        <v>168</v>
      </c>
      <c r="I152" s="52">
        <v>2026</v>
      </c>
      <c r="J152" s="54">
        <v>30000</v>
      </c>
      <c r="K152" s="55" t="s">
        <v>38</v>
      </c>
      <c r="L152" s="56"/>
      <c r="M152" s="57"/>
      <c r="N152" s="58"/>
      <c r="O152" s="59">
        <v>0.5</v>
      </c>
      <c r="P152" s="60">
        <f t="shared" si="64"/>
        <v>30000</v>
      </c>
      <c r="Q152" s="61">
        <f t="shared" si="49"/>
        <v>15000</v>
      </c>
      <c r="R152" s="42">
        <v>25</v>
      </c>
      <c r="S152" s="43" t="s">
        <v>40</v>
      </c>
      <c r="T152" s="62"/>
      <c r="U152" s="63">
        <f>J152*T152</f>
        <v>0</v>
      </c>
      <c r="V152" s="62"/>
      <c r="W152" s="63">
        <f>J152*V152</f>
        <v>0</v>
      </c>
      <c r="X152" s="62"/>
      <c r="Y152" s="63">
        <f>J152*X152</f>
        <v>0</v>
      </c>
      <c r="Z152" s="85"/>
      <c r="AA152" s="88"/>
      <c r="AB152" s="62"/>
      <c r="AC152" s="63">
        <f>J152*AB152</f>
        <v>0</v>
      </c>
      <c r="AD152" s="62"/>
      <c r="AE152" s="63"/>
      <c r="AF152" s="34"/>
      <c r="AG152" s="64"/>
      <c r="AH152" s="48" t="s">
        <v>42</v>
      </c>
      <c r="AI152" s="50"/>
    </row>
    <row r="153" spans="1:35" x14ac:dyDescent="0.25">
      <c r="A153" s="32" t="s">
        <v>191</v>
      </c>
      <c r="B153" s="51" t="s">
        <v>172</v>
      </c>
      <c r="C153" s="51">
        <v>6</v>
      </c>
      <c r="D153" s="51"/>
      <c r="E153" s="52" t="str">
        <f t="shared" si="54"/>
        <v>SPEA-6</v>
      </c>
      <c r="F153" s="33">
        <v>1</v>
      </c>
      <c r="G153" s="53" t="s">
        <v>278</v>
      </c>
      <c r="H153" s="53" t="s">
        <v>279</v>
      </c>
      <c r="I153" s="52">
        <v>2026</v>
      </c>
      <c r="J153" s="54">
        <v>10500</v>
      </c>
      <c r="K153" s="55" t="s">
        <v>38</v>
      </c>
      <c r="L153" s="56"/>
      <c r="M153" s="57"/>
      <c r="N153" s="58"/>
      <c r="O153" s="59">
        <v>0.5</v>
      </c>
      <c r="P153" s="60">
        <f t="shared" si="64"/>
        <v>10500</v>
      </c>
      <c r="Q153" s="61">
        <f t="shared" si="49"/>
        <v>5250</v>
      </c>
      <c r="R153" s="42">
        <v>25</v>
      </c>
      <c r="S153" s="43" t="s">
        <v>40</v>
      </c>
      <c r="T153" s="62"/>
      <c r="U153" s="63">
        <f>J153*T153</f>
        <v>0</v>
      </c>
      <c r="V153" s="62"/>
      <c r="W153" s="63">
        <f>J153*V153</f>
        <v>0</v>
      </c>
      <c r="X153" s="62"/>
      <c r="Y153" s="63">
        <f>J153*X153</f>
        <v>0</v>
      </c>
      <c r="Z153" s="85">
        <f>AA153/J153</f>
        <v>0.5</v>
      </c>
      <c r="AA153" s="88">
        <f>U153+W153+Q153+Y153</f>
        <v>5250</v>
      </c>
      <c r="AB153" s="62"/>
      <c r="AC153" s="63">
        <f>J153*AB153</f>
        <v>0</v>
      </c>
      <c r="AD153" s="62">
        <f>AE153/J153</f>
        <v>0.5</v>
      </c>
      <c r="AE153" s="63">
        <f>J153-AA153-AC153</f>
        <v>5250</v>
      </c>
      <c r="AF153" s="34"/>
      <c r="AG153" s="64"/>
      <c r="AH153" s="48" t="s">
        <v>42</v>
      </c>
      <c r="AI153" s="50"/>
    </row>
    <row r="154" spans="1:35" x14ac:dyDescent="0.25">
      <c r="A154" s="32" t="s">
        <v>280</v>
      </c>
      <c r="B154" s="51" t="s">
        <v>34</v>
      </c>
      <c r="C154" s="51">
        <v>1</v>
      </c>
      <c r="D154" s="51" t="s">
        <v>35</v>
      </c>
      <c r="E154" s="52" t="str">
        <f t="shared" si="54"/>
        <v>ANIM-1a</v>
      </c>
      <c r="F154" s="33">
        <v>1</v>
      </c>
      <c r="G154" s="53" t="s">
        <v>281</v>
      </c>
      <c r="H154" s="53" t="s">
        <v>45</v>
      </c>
      <c r="I154" s="52">
        <v>2026</v>
      </c>
      <c r="J154" s="54">
        <v>120000</v>
      </c>
      <c r="K154" s="55" t="s">
        <v>38</v>
      </c>
      <c r="L154" s="56"/>
      <c r="M154" s="57"/>
      <c r="N154" s="58"/>
      <c r="O154" s="59">
        <v>0.7</v>
      </c>
      <c r="P154" s="60">
        <f>J154</f>
        <v>120000</v>
      </c>
      <c r="Q154" s="61">
        <f>P154*O154</f>
        <v>84000</v>
      </c>
      <c r="R154" s="42">
        <v>29</v>
      </c>
      <c r="S154" s="43" t="s">
        <v>40</v>
      </c>
      <c r="T154" s="62"/>
      <c r="U154" s="63">
        <f>J154*T154</f>
        <v>0</v>
      </c>
      <c r="V154" s="62"/>
      <c r="W154" s="63">
        <f>J154*V154</f>
        <v>0</v>
      </c>
      <c r="X154" s="62"/>
      <c r="Y154" s="63">
        <f>J154*X154</f>
        <v>0</v>
      </c>
      <c r="Z154" s="85"/>
      <c r="AA154" s="88"/>
      <c r="AB154" s="62"/>
      <c r="AC154" s="63">
        <f>J154*AB154</f>
        <v>0</v>
      </c>
      <c r="AD154" s="62"/>
      <c r="AE154" s="63"/>
      <c r="AF154" s="56"/>
      <c r="AG154" s="64"/>
      <c r="AH154" s="48" t="s">
        <v>42</v>
      </c>
      <c r="AI154" s="50"/>
    </row>
    <row r="155" spans="1:35" x14ac:dyDescent="0.25">
      <c r="A155" s="32" t="s">
        <v>280</v>
      </c>
      <c r="B155" s="51" t="s">
        <v>34</v>
      </c>
      <c r="C155" s="51">
        <v>1</v>
      </c>
      <c r="D155" s="51" t="s">
        <v>43</v>
      </c>
      <c r="E155" s="52" t="str">
        <f t="shared" si="54"/>
        <v>ANIM-1b</v>
      </c>
      <c r="F155" s="33">
        <v>1</v>
      </c>
      <c r="G155" s="53" t="s">
        <v>282</v>
      </c>
      <c r="H155" s="53" t="s">
        <v>45</v>
      </c>
      <c r="I155" s="52">
        <v>2027</v>
      </c>
      <c r="J155" s="54">
        <v>120000</v>
      </c>
      <c r="K155" s="55" t="s">
        <v>38</v>
      </c>
      <c r="L155" s="56"/>
      <c r="M155" s="57"/>
      <c r="N155" s="58"/>
      <c r="O155" s="59">
        <v>0.7</v>
      </c>
      <c r="P155" s="60">
        <f>J155</f>
        <v>120000</v>
      </c>
      <c r="Q155" s="61">
        <f>P155*O155</f>
        <v>84000</v>
      </c>
      <c r="R155" s="42">
        <v>29</v>
      </c>
      <c r="S155" s="43" t="s">
        <v>40</v>
      </c>
      <c r="T155" s="62"/>
      <c r="U155" s="63">
        <f>J155*T155</f>
        <v>0</v>
      </c>
      <c r="V155" s="62"/>
      <c r="W155" s="63">
        <f>J155*V155</f>
        <v>0</v>
      </c>
      <c r="X155" s="62"/>
      <c r="Y155" s="63">
        <f>J155*X155</f>
        <v>0</v>
      </c>
      <c r="Z155" s="85"/>
      <c r="AA155" s="88"/>
      <c r="AB155" s="62"/>
      <c r="AC155" s="63">
        <f>J155*AB155</f>
        <v>0</v>
      </c>
      <c r="AD155" s="62"/>
      <c r="AE155" s="63"/>
      <c r="AF155" s="56"/>
      <c r="AG155" s="64"/>
      <c r="AH155" s="48" t="s">
        <v>42</v>
      </c>
      <c r="AI155" s="50"/>
    </row>
    <row r="156" spans="1:35" x14ac:dyDescent="0.25">
      <c r="A156" s="32"/>
      <c r="B156" s="51"/>
      <c r="C156" s="51"/>
      <c r="D156" s="51"/>
      <c r="E156" s="52" t="str">
        <f t="shared" si="54"/>
        <v>-</v>
      </c>
      <c r="F156" s="52"/>
      <c r="G156" s="78"/>
      <c r="H156" s="78"/>
      <c r="I156" s="52"/>
      <c r="J156" s="67"/>
      <c r="K156" s="55"/>
      <c r="L156" s="56"/>
      <c r="M156" s="57"/>
      <c r="N156" s="51"/>
      <c r="O156" s="59"/>
      <c r="P156" s="68"/>
      <c r="Q156" s="61">
        <f t="shared" ref="Q156:Q159" si="70">P156*O156</f>
        <v>0</v>
      </c>
      <c r="R156" s="42"/>
      <c r="S156" s="70"/>
      <c r="T156" s="44"/>
      <c r="U156" s="45">
        <f t="shared" ref="U156:U159" si="71">J156*T156</f>
        <v>0</v>
      </c>
      <c r="V156" s="44"/>
      <c r="W156" s="45">
        <f t="shared" ref="W156:W159" si="72">J156*V156</f>
        <v>0</v>
      </c>
      <c r="X156" s="44"/>
      <c r="Y156" s="45">
        <f t="shared" ref="Y156:Y159" si="73">J156*X156</f>
        <v>0</v>
      </c>
      <c r="Z156" s="85" t="e">
        <f t="shared" ref="Z156:Z159" si="74">AA156/J156</f>
        <v>#DIV/0!</v>
      </c>
      <c r="AA156" s="88">
        <f t="shared" ref="AA156:AA159" si="75">U156+W156+Q156+Y156</f>
        <v>0</v>
      </c>
      <c r="AB156" s="44"/>
      <c r="AC156" s="45">
        <f t="shared" ref="AC156:AC159" si="76">J156*AB156</f>
        <v>0</v>
      </c>
      <c r="AD156" s="44" t="e">
        <f t="shared" ref="AD156:AD159" si="77">AE156/J156</f>
        <v>#DIV/0!</v>
      </c>
      <c r="AE156" s="45">
        <f t="shared" ref="AE156:AE159" si="78">J156-AA156-AC156</f>
        <v>0</v>
      </c>
      <c r="AF156" s="46"/>
      <c r="AG156" s="64"/>
      <c r="AH156" s="48"/>
      <c r="AI156" s="50"/>
    </row>
    <row r="157" spans="1:35" x14ac:dyDescent="0.25">
      <c r="A157" s="32"/>
      <c r="B157" s="51"/>
      <c r="C157" s="51"/>
      <c r="D157" s="51"/>
      <c r="E157" s="52" t="str">
        <f t="shared" si="54"/>
        <v>-</v>
      </c>
      <c r="F157" s="52"/>
      <c r="G157" s="78"/>
      <c r="H157" s="78"/>
      <c r="I157" s="52"/>
      <c r="J157" s="67"/>
      <c r="K157" s="55"/>
      <c r="L157" s="56"/>
      <c r="M157" s="57"/>
      <c r="N157" s="51"/>
      <c r="O157" s="59"/>
      <c r="P157" s="68"/>
      <c r="Q157" s="61">
        <f t="shared" si="70"/>
        <v>0</v>
      </c>
      <c r="R157" s="42"/>
      <c r="S157" s="70"/>
      <c r="T157" s="44"/>
      <c r="U157" s="45">
        <f t="shared" si="71"/>
        <v>0</v>
      </c>
      <c r="V157" s="44"/>
      <c r="W157" s="45">
        <f t="shared" si="72"/>
        <v>0</v>
      </c>
      <c r="X157" s="44"/>
      <c r="Y157" s="45">
        <f t="shared" si="73"/>
        <v>0</v>
      </c>
      <c r="Z157" s="85" t="e">
        <f t="shared" si="74"/>
        <v>#DIV/0!</v>
      </c>
      <c r="AA157" s="88">
        <f t="shared" si="75"/>
        <v>0</v>
      </c>
      <c r="AB157" s="44"/>
      <c r="AC157" s="45">
        <f t="shared" si="76"/>
        <v>0</v>
      </c>
      <c r="AD157" s="44" t="e">
        <f t="shared" si="77"/>
        <v>#DIV/0!</v>
      </c>
      <c r="AE157" s="45">
        <f t="shared" si="78"/>
        <v>0</v>
      </c>
      <c r="AF157" s="46"/>
      <c r="AG157" s="64"/>
      <c r="AH157" s="48"/>
      <c r="AI157" s="50"/>
    </row>
    <row r="158" spans="1:35" x14ac:dyDescent="0.25">
      <c r="A158" s="32"/>
      <c r="B158" s="51"/>
      <c r="C158" s="51"/>
      <c r="D158" s="51"/>
      <c r="E158" s="52" t="str">
        <f t="shared" si="54"/>
        <v>-</v>
      </c>
      <c r="F158" s="52"/>
      <c r="G158" s="78"/>
      <c r="H158" s="78"/>
      <c r="I158" s="52"/>
      <c r="J158" s="67"/>
      <c r="K158" s="55"/>
      <c r="L158" s="56"/>
      <c r="M158" s="57"/>
      <c r="N158" s="51"/>
      <c r="O158" s="59"/>
      <c r="P158" s="68"/>
      <c r="Q158" s="61">
        <f t="shared" si="70"/>
        <v>0</v>
      </c>
      <c r="R158" s="42"/>
      <c r="S158" s="70"/>
      <c r="T158" s="44"/>
      <c r="U158" s="45">
        <f t="shared" si="71"/>
        <v>0</v>
      </c>
      <c r="V158" s="44"/>
      <c r="W158" s="45">
        <f t="shared" si="72"/>
        <v>0</v>
      </c>
      <c r="X158" s="44"/>
      <c r="Y158" s="45">
        <f t="shared" si="73"/>
        <v>0</v>
      </c>
      <c r="Z158" s="85" t="e">
        <f t="shared" si="74"/>
        <v>#DIV/0!</v>
      </c>
      <c r="AA158" s="88">
        <f t="shared" si="75"/>
        <v>0</v>
      </c>
      <c r="AB158" s="44"/>
      <c r="AC158" s="45">
        <f t="shared" si="76"/>
        <v>0</v>
      </c>
      <c r="AD158" s="44" t="e">
        <f t="shared" si="77"/>
        <v>#DIV/0!</v>
      </c>
      <c r="AE158" s="45">
        <f t="shared" si="78"/>
        <v>0</v>
      </c>
      <c r="AF158" s="46"/>
      <c r="AG158" s="64"/>
      <c r="AH158" s="48"/>
      <c r="AI158" s="50"/>
    </row>
    <row r="159" spans="1:35" x14ac:dyDescent="0.25">
      <c r="A159" s="32"/>
      <c r="B159" s="51"/>
      <c r="C159" s="51"/>
      <c r="D159" s="51"/>
      <c r="E159" s="52" t="str">
        <f t="shared" si="54"/>
        <v>-</v>
      </c>
      <c r="F159" s="52"/>
      <c r="G159" s="78"/>
      <c r="H159" s="78"/>
      <c r="I159" s="52"/>
      <c r="J159" s="67"/>
      <c r="K159" s="55"/>
      <c r="L159" s="56"/>
      <c r="M159" s="57"/>
      <c r="N159" s="51"/>
      <c r="O159" s="59"/>
      <c r="P159" s="68"/>
      <c r="Q159" s="61">
        <f t="shared" si="70"/>
        <v>0</v>
      </c>
      <c r="R159" s="42"/>
      <c r="S159" s="70"/>
      <c r="T159" s="44"/>
      <c r="U159" s="45">
        <f t="shared" si="71"/>
        <v>0</v>
      </c>
      <c r="V159" s="44"/>
      <c r="W159" s="45">
        <f t="shared" si="72"/>
        <v>0</v>
      </c>
      <c r="X159" s="44"/>
      <c r="Y159" s="45">
        <f t="shared" si="73"/>
        <v>0</v>
      </c>
      <c r="Z159" s="44" t="e">
        <f t="shared" si="74"/>
        <v>#DIV/0!</v>
      </c>
      <c r="AA159" s="63">
        <f t="shared" si="75"/>
        <v>0</v>
      </c>
      <c r="AB159" s="44"/>
      <c r="AC159" s="45">
        <f t="shared" si="76"/>
        <v>0</v>
      </c>
      <c r="AD159" s="44" t="e">
        <f t="shared" si="77"/>
        <v>#DIV/0!</v>
      </c>
      <c r="AE159" s="45">
        <f t="shared" si="78"/>
        <v>0</v>
      </c>
      <c r="AF159" s="46"/>
      <c r="AG159" s="64"/>
      <c r="AH159" s="48"/>
      <c r="AI159" s="50"/>
    </row>
    <row r="160" spans="1:35" x14ac:dyDescent="0.25">
      <c r="A160" s="32"/>
      <c r="B160" s="51"/>
      <c r="C160" s="51"/>
      <c r="D160" s="51"/>
      <c r="E160" s="51" t="s">
        <v>283</v>
      </c>
      <c r="F160" s="51">
        <f>SUBTOTAL(9,F3:F159)</f>
        <v>153</v>
      </c>
      <c r="G160" s="51"/>
      <c r="H160" s="51" t="s">
        <v>283</v>
      </c>
      <c r="I160" s="135" t="s">
        <v>284</v>
      </c>
      <c r="J160" s="136">
        <f>SUBTOTAL(9,J3:J159)</f>
        <v>74779533</v>
      </c>
      <c r="K160" s="51" t="s">
        <v>283</v>
      </c>
      <c r="L160" s="51" t="s">
        <v>283</v>
      </c>
      <c r="M160" s="57" t="s">
        <v>283</v>
      </c>
      <c r="N160" s="51" t="s">
        <v>283</v>
      </c>
      <c r="O160" s="51" t="s">
        <v>283</v>
      </c>
      <c r="P160" s="136">
        <f>SUBTOTAL(9,P3:P159)</f>
        <v>51999495</v>
      </c>
      <c r="Q160" s="137">
        <f>SUBTOTAL(9,Q3:Q159)</f>
        <v>26574202.5</v>
      </c>
      <c r="R160" s="138"/>
      <c r="S160" s="136"/>
      <c r="T160" s="138"/>
      <c r="U160" s="138">
        <f>SUBTOTAL(9,U3:U159)</f>
        <v>0</v>
      </c>
      <c r="V160" s="138"/>
      <c r="W160" s="138">
        <f>SUBTOTAL(9,W3:W159)</f>
        <v>0</v>
      </c>
      <c r="X160" s="138"/>
      <c r="Y160" s="138">
        <f>SUBTOTAL(9,Y3:Y159)</f>
        <v>0</v>
      </c>
      <c r="Z160" s="136" t="e">
        <f>SUBTOTAL(9,Z3:Z159)</f>
        <v>#DIV/0!</v>
      </c>
      <c r="AA160" s="136">
        <f>SUBTOTAL(9,AA3:AA159)</f>
        <v>21258842.5</v>
      </c>
      <c r="AB160" s="138" t="s">
        <v>285</v>
      </c>
      <c r="AC160" s="138">
        <f>SUBTOTAL(9,AC3:AC159)</f>
        <v>0</v>
      </c>
      <c r="AD160" s="138" t="e">
        <f>SUBTOTAL(9,AD3:AD159)</f>
        <v>#DIV/0!</v>
      </c>
      <c r="AE160" s="138">
        <f>SUBTOTAL(9,AE3:AE159)</f>
        <v>43586690.5</v>
      </c>
      <c r="AF160" s="32" t="s">
        <v>283</v>
      </c>
      <c r="AG160" s="64">
        <f>SUBTOTAL(9,AG3:AG159)</f>
        <v>42936</v>
      </c>
      <c r="AH160" s="48"/>
      <c r="AI160" s="50"/>
    </row>
    <row r="161" spans="5:33" x14ac:dyDescent="0.25">
      <c r="E161" s="5" t="str">
        <f>CONCATENATE(B161,"-",C161,D161)</f>
        <v>-</v>
      </c>
      <c r="F161" s="5"/>
      <c r="G161" s="132"/>
      <c r="H161" s="132"/>
      <c r="J161" s="139"/>
      <c r="K161" s="140"/>
      <c r="M161" s="141"/>
      <c r="O161" s="142"/>
      <c r="P161" s="143"/>
      <c r="Q161" s="144">
        <f>P161*O161</f>
        <v>0</v>
      </c>
      <c r="R161" s="145"/>
      <c r="S161" s="146"/>
      <c r="T161" s="147"/>
      <c r="U161" s="148">
        <f>J161*T161</f>
        <v>0</v>
      </c>
      <c r="V161" s="147"/>
      <c r="W161" s="148">
        <f>J161*V161</f>
        <v>0</v>
      </c>
      <c r="X161" s="147"/>
      <c r="Y161" s="148">
        <f>J161*X161</f>
        <v>0</v>
      </c>
      <c r="Z161" s="147"/>
      <c r="AA161" s="148">
        <f>Q161+U161+W161+Y161</f>
        <v>0</v>
      </c>
      <c r="AB161" s="147"/>
      <c r="AC161" s="148"/>
      <c r="AD161" s="147"/>
      <c r="AE161" s="148">
        <f>J161-AA161-AC161</f>
        <v>0</v>
      </c>
      <c r="AG161" s="4"/>
    </row>
    <row r="162" spans="5:33" x14ac:dyDescent="0.25">
      <c r="P162" s="151"/>
      <c r="Q162" s="152"/>
      <c r="R162" s="2"/>
      <c r="S162" s="2"/>
      <c r="T162" s="2"/>
      <c r="X162" s="2"/>
      <c r="Y162" s="154"/>
      <c r="AB162" s="2"/>
    </row>
    <row r="163" spans="5:33" x14ac:dyDescent="0.25">
      <c r="J163" s="155"/>
      <c r="AE163" s="160"/>
    </row>
    <row r="164" spans="5:33" x14ac:dyDescent="0.25">
      <c r="I164" s="161"/>
      <c r="J164" s="162"/>
    </row>
    <row r="165" spans="5:33" x14ac:dyDescent="0.25">
      <c r="P165" s="153"/>
      <c r="Q165" s="156"/>
      <c r="R165" s="163"/>
      <c r="S165" s="164"/>
    </row>
    <row r="166" spans="5:33" x14ac:dyDescent="0.25">
      <c r="R166" s="163"/>
      <c r="Y166" s="160"/>
      <c r="Z166" s="2"/>
      <c r="AA166" s="4"/>
      <c r="AB166" s="4"/>
      <c r="AC166" s="4"/>
      <c r="AD166" s="4"/>
      <c r="AE166" s="4"/>
    </row>
    <row r="167" spans="5:33" x14ac:dyDescent="0.25">
      <c r="Z167" s="2"/>
      <c r="AA167" s="4"/>
      <c r="AB167" s="4"/>
      <c r="AC167" s="4"/>
      <c r="AD167" s="4"/>
      <c r="AE167" s="4"/>
    </row>
    <row r="168" spans="5:33" x14ac:dyDescent="0.25">
      <c r="Z168" s="2"/>
      <c r="AA168" s="4"/>
      <c r="AB168" s="4"/>
      <c r="AC168" s="4"/>
      <c r="AD168" s="4"/>
      <c r="AE168" s="4"/>
    </row>
    <row r="169" spans="5:33" x14ac:dyDescent="0.25">
      <c r="E169" s="165"/>
      <c r="F169" s="165"/>
      <c r="G169" s="149"/>
      <c r="H169" s="149"/>
      <c r="J169" s="153"/>
      <c r="K169" s="166"/>
      <c r="N169" s="4"/>
      <c r="Z169" s="2"/>
      <c r="AA169" s="4"/>
      <c r="AB169" s="4"/>
      <c r="AC169" s="4"/>
      <c r="AD169" s="4"/>
      <c r="AE169" s="4"/>
    </row>
    <row r="170" spans="5:33" x14ac:dyDescent="0.25">
      <c r="G170" s="167"/>
      <c r="H170" s="149"/>
      <c r="I170" s="168"/>
      <c r="K170" s="167"/>
      <c r="L170" s="169"/>
      <c r="M170" s="170"/>
      <c r="N170" s="165"/>
      <c r="S170" s="171"/>
      <c r="Z170" s="2"/>
      <c r="AA170" s="4"/>
      <c r="AB170" s="4"/>
      <c r="AC170" s="4"/>
      <c r="AD170" s="4"/>
      <c r="AE170" s="4"/>
    </row>
    <row r="171" spans="5:33" x14ac:dyDescent="0.25">
      <c r="G171" s="149"/>
      <c r="H171" s="149"/>
      <c r="I171" s="172"/>
      <c r="K171" s="166"/>
      <c r="L171" s="173"/>
      <c r="M171" s="174"/>
      <c r="N171" s="149"/>
      <c r="Z171" s="2"/>
      <c r="AA171" s="4"/>
      <c r="AB171" s="4"/>
      <c r="AC171" s="4"/>
      <c r="AD171" s="4"/>
      <c r="AE171" s="4"/>
    </row>
    <row r="172" spans="5:33" x14ac:dyDescent="0.25">
      <c r="G172" s="149"/>
      <c r="H172" s="149"/>
      <c r="I172" s="172"/>
      <c r="K172" s="166"/>
      <c r="L172" s="173"/>
      <c r="M172" s="174"/>
      <c r="N172" s="149"/>
      <c r="Z172" s="2"/>
      <c r="AA172" s="4"/>
      <c r="AB172" s="4"/>
      <c r="AC172" s="4"/>
      <c r="AD172" s="4"/>
      <c r="AE172" s="4"/>
    </row>
    <row r="173" spans="5:33" x14ac:dyDescent="0.25">
      <c r="G173" s="149"/>
      <c r="H173" s="149"/>
      <c r="I173" s="172"/>
      <c r="K173" s="166"/>
      <c r="L173" s="173"/>
      <c r="M173" s="174"/>
      <c r="N173" s="149"/>
      <c r="Z173" s="2"/>
      <c r="AA173" s="4"/>
      <c r="AB173" s="4"/>
      <c r="AC173" s="4"/>
      <c r="AD173" s="4"/>
      <c r="AE173" s="4"/>
    </row>
    <row r="174" spans="5:33" x14ac:dyDescent="0.25">
      <c r="G174" s="149"/>
      <c r="H174" s="149"/>
      <c r="I174" s="172"/>
      <c r="K174" s="166"/>
      <c r="L174" s="173"/>
      <c r="M174" s="174"/>
      <c r="N174" s="149"/>
      <c r="Z174" s="2"/>
      <c r="AA174" s="4"/>
      <c r="AB174" s="4"/>
      <c r="AC174" s="4"/>
      <c r="AD174" s="4"/>
      <c r="AE174" s="4"/>
    </row>
    <row r="179" spans="19:19" x14ac:dyDescent="0.25">
      <c r="S179" s="175"/>
    </row>
  </sheetData>
  <autoFilter ref="A2:AG161" xr:uid="{00000000-0001-0000-0000-000000000000}"/>
  <mergeCells count="7">
    <mergeCell ref="AD1:AE1"/>
    <mergeCell ref="O1:S1"/>
    <mergeCell ref="T1:U1"/>
    <mergeCell ref="V1:W1"/>
    <mergeCell ref="X1:Y1"/>
    <mergeCell ref="Z1:AA1"/>
    <mergeCell ref="AB1:AC1"/>
  </mergeCells>
  <pageMargins left="0.23622047244094491" right="0.23622047244094491" top="0.39370078740157483" bottom="0.27559055118110237" header="0.31496062992125984" footer="0.31496062992125984"/>
  <pageSetup paperSize="8" scale="62" fitToHeight="0" orientation="landscape" r:id="rId1"/>
  <headerFooter>
    <oddHeader xml:space="preserve">&amp;C&amp;"-,Gras"&amp;14LISTE DES OPERATIONS CONTRAT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F3D4F-0324-4DCE-ADDD-2CD0DB4E589A}">
  <dimension ref="A1:E40"/>
  <sheetViews>
    <sheetView showGridLines="0" topLeftCell="A10" workbookViewId="0">
      <selection activeCell="D35" sqref="D35"/>
    </sheetView>
  </sheetViews>
  <sheetFormatPr baseColWidth="10" defaultColWidth="11.42578125" defaultRowHeight="15" x14ac:dyDescent="0.25"/>
  <cols>
    <col min="1" max="1" width="15.28515625" customWidth="1"/>
    <col min="2" max="2" width="16.85546875" customWidth="1"/>
    <col min="3" max="3" width="17" style="2" bestFit="1" customWidth="1"/>
    <col min="4" max="4" width="17" bestFit="1" customWidth="1"/>
    <col min="5" max="5" width="20.42578125" customWidth="1"/>
  </cols>
  <sheetData>
    <row r="1" spans="1:5" x14ac:dyDescent="0.25">
      <c r="A1" s="273" t="s">
        <v>286</v>
      </c>
      <c r="B1" s="273"/>
      <c r="C1" s="273"/>
      <c r="D1" s="273"/>
      <c r="E1" s="273"/>
    </row>
    <row r="3" spans="1:5" x14ac:dyDescent="0.25">
      <c r="A3" s="176" t="s">
        <v>287</v>
      </c>
      <c r="B3" s="176"/>
      <c r="C3" s="177"/>
      <c r="D3" s="176"/>
      <c r="E3" s="176"/>
    </row>
    <row r="5" spans="1:5" x14ac:dyDescent="0.25">
      <c r="C5" s="138" t="s">
        <v>288</v>
      </c>
      <c r="D5" s="178" t="s">
        <v>289</v>
      </c>
      <c r="E5" s="179" t="s">
        <v>290</v>
      </c>
    </row>
    <row r="6" spans="1:5" x14ac:dyDescent="0.25">
      <c r="A6" s="180" t="s">
        <v>33</v>
      </c>
      <c r="B6" s="181" t="s">
        <v>40</v>
      </c>
      <c r="C6" s="182">
        <f>SUMIFS('[2]Pgm actions'!$F$3:$F$159,'[2]Pgm actions'!$A$3:$A$159,$A6,'[2]Pgm actions'!$S$3:$S$159,B6)</f>
        <v>27</v>
      </c>
      <c r="D6" s="183">
        <f>SUMIFS('[2]Pgm actions'!$J$3:$J$159,'[2]Pgm actions'!$A$3:$A$159,$A6,'[2]Pgm actions'!$S$3:$S$159,B6)</f>
        <v>8619800</v>
      </c>
      <c r="E6" s="183">
        <f>SUMIFS('[2]Pgm actions'!$Q$3:$Q$159,'[2]Pgm actions'!$A$3:$A$159,A$6,'[2]Pgm actions'!$S$3:$S$159,B6)</f>
        <v>5409860</v>
      </c>
    </row>
    <row r="7" spans="1:5" x14ac:dyDescent="0.25">
      <c r="A7" s="184"/>
      <c r="B7" s="185" t="s">
        <v>291</v>
      </c>
      <c r="C7" s="186">
        <f>SUMIFS('[2]Pgm actions'!$F$3:$F$159,'[2]Pgm actions'!$A$3:$A$159,$A6,'[2]Pgm actions'!$S$3:$S$159,B7)</f>
        <v>0</v>
      </c>
      <c r="D7" s="187">
        <f>SUMIFS('[2]Pgm actions'!$J$3:$J$159,'[2]Pgm actions'!$A$3:$A$159,A6,'[2]Pgm actions'!$S$3:$S$159,B7)</f>
        <v>0</v>
      </c>
      <c r="E7" s="187">
        <f>SUMIFS('[2]Pgm actions'!$Q$3:$Q$159,'[2]Pgm actions'!$A$3:$A$159,A$6,'[2]Pgm actions'!$S$3:$S$159,B7)</f>
        <v>0</v>
      </c>
    </row>
    <row r="8" spans="1:5" x14ac:dyDescent="0.25">
      <c r="A8" s="188"/>
      <c r="B8" s="189" t="s">
        <v>97</v>
      </c>
      <c r="C8" s="190">
        <f>SUMIFS('[2]Pgm actions'!$F$3:$F$159,'[2]Pgm actions'!$A$3:$A$159,$A6,'[2]Pgm actions'!$S$3:$S$159,B8)</f>
        <v>0</v>
      </c>
      <c r="D8" s="191">
        <f>SUMIFS('[2]Pgm actions'!$J$3:$J$159,'[2]Pgm actions'!$A$3:$A$159,A6,'[2]Pgm actions'!$S$3:$S$159,B8)</f>
        <v>0</v>
      </c>
      <c r="E8" s="191">
        <f>SUMIFS('[2]Pgm actions'!$Q$3:$Q$159,'[2]Pgm actions'!$A$3:$A$159,A$6,'[2]Pgm actions'!$S$3:$S$159,B8)</f>
        <v>0</v>
      </c>
    </row>
    <row r="9" spans="1:5" x14ac:dyDescent="0.25">
      <c r="A9" s="192" t="s">
        <v>191</v>
      </c>
      <c r="B9" s="193" t="s">
        <v>40</v>
      </c>
      <c r="C9" s="194">
        <f>SUMIFS('[2]Pgm actions'!$F$3:$F$159,'[2]Pgm actions'!$A$3:$A$159,$A9,'[2]Pgm actions'!$S$3:$S$159,B9)</f>
        <v>44</v>
      </c>
      <c r="D9" s="195">
        <f>SUMIFS('[2]Pgm actions'!$J$3:$J$159,'[2]Pgm actions'!$A$3:$A$159,A9,'[2]Pgm actions'!$S$3:$S$159,B9)</f>
        <v>15707127</v>
      </c>
      <c r="E9" s="195">
        <f>SUMIFS('[2]Pgm actions'!$Q$3:$Q$159,'[2]Pgm actions'!$A$3:$A$159,A$9,'[2]Pgm actions'!$S$3:$S$159,B9)</f>
        <v>6414395</v>
      </c>
    </row>
    <row r="10" spans="1:5" x14ac:dyDescent="0.25">
      <c r="A10" s="196"/>
      <c r="B10" s="197" t="s">
        <v>291</v>
      </c>
      <c r="C10" s="198">
        <f>SUMIFS('[2]Pgm actions'!$F$3:$F$159,'[2]Pgm actions'!$A$3:$A$159,$A9,'[2]Pgm actions'!$S$3:$S$159,B10)</f>
        <v>0</v>
      </c>
      <c r="D10" s="199">
        <f>SUMIFS('[2]Pgm actions'!$J$3:$J$159,'[2]Pgm actions'!$A$3:$A$159,A9,'[2]Pgm actions'!$S$3:$S$159,B10)</f>
        <v>0</v>
      </c>
      <c r="E10" s="199">
        <f>SUMIFS('[2]Pgm actions'!$Q$3:$Q$159,'[2]Pgm actions'!$A$3:$A$159,A$9,'[2]Pgm actions'!$S$3:$S$159,B10)</f>
        <v>0</v>
      </c>
    </row>
    <row r="11" spans="1:5" x14ac:dyDescent="0.25">
      <c r="A11" s="200"/>
      <c r="B11" s="201" t="s">
        <v>97</v>
      </c>
      <c r="C11" s="202">
        <f>SUMIFS('[2]Pgm actions'!$F$3:$F$159,'[2]Pgm actions'!$A$3:$A$159,$A9,'[2]Pgm actions'!$S$3:$S$159,B11)</f>
        <v>20</v>
      </c>
      <c r="D11" s="203">
        <f>SUMIFS('[2]Pgm actions'!$J$3:$J$159,'[2]Pgm actions'!$A$3:$A$159,A9,'[2]Pgm actions'!$S$3:$S$159,B11)</f>
        <v>10549500</v>
      </c>
      <c r="E11" s="203">
        <f>SUMIFS('[2]Pgm actions'!$Q$3:$Q$159,'[2]Pgm actions'!$A$3:$A$159,A$9,'[2]Pgm actions'!$S$3:$S$159,B11)</f>
        <v>3435350</v>
      </c>
    </row>
    <row r="12" spans="1:5" x14ac:dyDescent="0.25">
      <c r="A12" s="204" t="s">
        <v>80</v>
      </c>
      <c r="B12" s="181" t="s">
        <v>40</v>
      </c>
      <c r="C12" s="182">
        <f>SUMIFS('[2]Pgm actions'!$F$3:$F$159,'[2]Pgm actions'!$A$3:$A$159,$A12,'[2]Pgm actions'!$S$3:$S$159,B12)</f>
        <v>51</v>
      </c>
      <c r="D12" s="183">
        <f>SUMIFS('[2]Pgm actions'!$J$3:$J$159,'[2]Pgm actions'!$A$3:$A$159,A12,'[2]Pgm actions'!$S$3:$S$159,B12)</f>
        <v>36959175</v>
      </c>
      <c r="E12" s="183">
        <f>SUMIFS('[2]Pgm actions'!$Q$3:$Q$159,'[2]Pgm actions'!$A$3:$A$159,A$12,'[2]Pgm actions'!$S$3:$S$159,B12)</f>
        <v>10095547.5</v>
      </c>
    </row>
    <row r="13" spans="1:5" x14ac:dyDescent="0.25">
      <c r="A13" s="184"/>
      <c r="B13" s="185" t="s">
        <v>291</v>
      </c>
      <c r="C13" s="186">
        <f>SUMIFS('[2]Pgm actions'!$F$3:$F$159,'[2]Pgm actions'!$A$3:$A$159,$A12,'[2]Pgm actions'!$S$3:$S$159,B13)</f>
        <v>0</v>
      </c>
      <c r="D13" s="187">
        <f>SUMIFS('[2]Pgm actions'!$J$3:$J$159,'[2]Pgm actions'!$A$3:$A$159,$A$12,'[2]Pgm actions'!$S$3:$S$159,B13)</f>
        <v>0</v>
      </c>
      <c r="E13" s="187">
        <f>SUMIFS('[2]Pgm actions'!$Q$3:$Q$159,'[2]Pgm actions'!$A$3:$A$159,A$12,'[2]Pgm actions'!$S$3:$S$159,B13)</f>
        <v>0</v>
      </c>
    </row>
    <row r="14" spans="1:5" x14ac:dyDescent="0.25">
      <c r="A14" s="188"/>
      <c r="B14" s="189" t="s">
        <v>97</v>
      </c>
      <c r="C14" s="190">
        <f>SUMIFS('[2]Pgm actions'!$F$3:$F$159,'[2]Pgm actions'!$A$3:$A$159,$A12,'[2]Pgm actions'!$S$3:$S$159,B14)</f>
        <v>9</v>
      </c>
      <c r="D14" s="191">
        <f>SUMIFS('[2]Pgm actions'!$J$3:$J$159,'[2]Pgm actions'!$A$3:$A$159,$A$12,'[2]Pgm actions'!$S$3:$S$159,B14)</f>
        <v>2703931</v>
      </c>
      <c r="E14" s="191">
        <f>SUMIFS('[2]Pgm actions'!$Q$3:$Q$159,'[2]Pgm actions'!$A$3:$A$159,A$12,'[2]Pgm actions'!$S$3:$S$159,B14)</f>
        <v>1051050</v>
      </c>
    </row>
    <row r="15" spans="1:5" x14ac:dyDescent="0.25">
      <c r="A15" s="192" t="s">
        <v>292</v>
      </c>
      <c r="B15" s="193" t="s">
        <v>40</v>
      </c>
      <c r="C15" s="194">
        <f>SUMIFS('[2]Pgm actions'!$F$3:$F$159,'[2]Pgm actions'!$A$3:$A$159,$A15,'[2]Pgm actions'!$S$3:$S$159,B15)</f>
        <v>0</v>
      </c>
      <c r="D15" s="195">
        <f>SUMIFS('[2]Pgm actions'!$J$3:$J$159,'[2]Pgm actions'!$A$3:$A$159,#REF!,'[2]Pgm actions'!$S$3:$S$159,B15)</f>
        <v>0</v>
      </c>
      <c r="E15" s="195">
        <f>SUMIFS('[2]Pgm actions'!$Q$3:$Q$159,'[2]Pgm actions'!$A$3:$A$159,A$15,'[2]Pgm actions'!$S$3:$S$159,B15)</f>
        <v>0</v>
      </c>
    </row>
    <row r="16" spans="1:5" x14ac:dyDescent="0.25">
      <c r="A16" s="196"/>
      <c r="B16" s="197" t="s">
        <v>291</v>
      </c>
      <c r="C16" s="198">
        <f>SUMIFS('[2]Pgm actions'!$F$3:$F$159,'[2]Pgm actions'!$A$3:$A$159,$A15,'[2]Pgm actions'!$S$3:$S$159,B16)</f>
        <v>0</v>
      </c>
      <c r="D16" s="199">
        <f>SUMIFS('[2]Pgm actions'!$J$3:$J$159,'[2]Pgm actions'!$A$3:$A$159,#REF!,'[2]Pgm actions'!$S$3:$S$159,B16)</f>
        <v>0</v>
      </c>
      <c r="E16" s="199">
        <f>SUMIFS('[2]Pgm actions'!$Q$3:$Q$159,'[2]Pgm actions'!$A$3:$A$159,A$15,'[2]Pgm actions'!$S$3:$S$159,B16)</f>
        <v>0</v>
      </c>
    </row>
    <row r="17" spans="1:5" x14ac:dyDescent="0.25">
      <c r="A17" s="200"/>
      <c r="B17" s="201" t="s">
        <v>97</v>
      </c>
      <c r="C17" s="202">
        <f>SUMIFS('[2]Pgm actions'!$F$3:$F$159,'[2]Pgm actions'!$A$3:$A$159,$A15,'[2]Pgm actions'!$S$3:$S$159,B17)</f>
        <v>0</v>
      </c>
      <c r="D17" s="203">
        <f>SUMIFS('[2]Pgm actions'!$J$3:$J$159,'[2]Pgm actions'!$A$3:$A$159,#REF!,'[2]Pgm actions'!$S$3:$S$159,B17)</f>
        <v>0</v>
      </c>
      <c r="E17" s="203">
        <f>SUMIFS('[2]Pgm actions'!$Q$3:$Q$159,'[2]Pgm actions'!$A$3:$A$159,A$15,'[2]Pgm actions'!$S$3:$S$159,B17)</f>
        <v>0</v>
      </c>
    </row>
    <row r="18" spans="1:5" x14ac:dyDescent="0.25">
      <c r="A18" s="204" t="s">
        <v>280</v>
      </c>
      <c r="B18" s="181" t="s">
        <v>40</v>
      </c>
      <c r="C18" s="182">
        <f>SUMIFS('[2]Pgm actions'!$F$3:$F$159,'[2]Pgm actions'!$A$3:$A$159,$A18,'[2]Pgm actions'!$S$3:$S$159,B18)</f>
        <v>2</v>
      </c>
      <c r="D18" s="183">
        <f>SUMIFS('[2]Pgm actions'!$J$3:$J$159,'[2]Pgm actions'!$A$3:$A$159,A18,'[2]Pgm actions'!$S$3:$S$159,B18)</f>
        <v>240000</v>
      </c>
      <c r="E18" s="183">
        <f>SUMIFS('[2]Pgm actions'!$Q$3:$Q$159,'[2]Pgm actions'!$A$3:$A$159,A$18,'[2]Pgm actions'!$S$3:$S$159,B18)</f>
        <v>168000</v>
      </c>
    </row>
    <row r="19" spans="1:5" x14ac:dyDescent="0.25">
      <c r="A19" s="184"/>
      <c r="B19" s="185" t="s">
        <v>291</v>
      </c>
      <c r="C19" s="186">
        <f>SUMIFS('[2]Pgm actions'!$F$3:$F$159,'[2]Pgm actions'!$A$3:$A$159,$A18,'[2]Pgm actions'!$S$3:$S$159,B19)</f>
        <v>0</v>
      </c>
      <c r="D19" s="187">
        <f>SUMIFS('[2]Pgm actions'!$J$3:$J$159,'[2]Pgm actions'!$A$3:$A$159,A18,'[2]Pgm actions'!$S$3:$S$159,B19)</f>
        <v>0</v>
      </c>
      <c r="E19" s="187">
        <f>SUMIFS('[2]Pgm actions'!$Q$3:$Q$159,'[2]Pgm actions'!$A$3:$A$159,A$18,'[2]Pgm actions'!$S$3:$S$159,B19)</f>
        <v>0</v>
      </c>
    </row>
    <row r="20" spans="1:5" x14ac:dyDescent="0.25">
      <c r="A20" s="188"/>
      <c r="B20" s="189" t="s">
        <v>97</v>
      </c>
      <c r="C20" s="190">
        <f>SUMIFS('[2]Pgm actions'!$F$3:$F$159,'[2]Pgm actions'!$A$3:$A$159,$A18,'[2]Pgm actions'!$S$3:$S$159,B20)</f>
        <v>0</v>
      </c>
      <c r="D20" s="191">
        <f>SUMIFS('[2]Pgm actions'!$J$3:$J$159,'[2]Pgm actions'!$A$3:$A$159,A18,'[2]Pgm actions'!$S$3:$S$159,B20)</f>
        <v>0</v>
      </c>
      <c r="E20" s="191">
        <f>SUMIFS('[2]Pgm actions'!$Q$3:$Q$159,'[2]Pgm actions'!$A$3:$A$159,A$18,'[2]Pgm actions'!$S$3:$S$159,B20)</f>
        <v>0</v>
      </c>
    </row>
    <row r="21" spans="1:5" s="209" customFormat="1" x14ac:dyDescent="0.25">
      <c r="A21" s="205" t="s">
        <v>284</v>
      </c>
      <c r="B21" s="206"/>
      <c r="C21" s="207">
        <f>SUM(C6:C20)</f>
        <v>153</v>
      </c>
      <c r="D21" s="208">
        <f>SUM(D6:D20)</f>
        <v>74779533</v>
      </c>
      <c r="E21" s="208">
        <f>SUM(E6:E20)</f>
        <v>26574202.5</v>
      </c>
    </row>
    <row r="24" spans="1:5" x14ac:dyDescent="0.25">
      <c r="A24" s="176" t="s">
        <v>293</v>
      </c>
      <c r="B24" s="210"/>
      <c r="C24" s="211"/>
      <c r="D24" s="212"/>
      <c r="E24" s="212"/>
    </row>
    <row r="25" spans="1:5" x14ac:dyDescent="0.25">
      <c r="B25" s="213"/>
      <c r="C25" s="151"/>
    </row>
    <row r="26" spans="1:5" x14ac:dyDescent="0.25">
      <c r="A26" s="214"/>
      <c r="B26" s="178" t="s">
        <v>288</v>
      </c>
      <c r="C26" s="138" t="s">
        <v>289</v>
      </c>
      <c r="D26" s="179" t="s">
        <v>290</v>
      </c>
    </row>
    <row r="27" spans="1:5" x14ac:dyDescent="0.25">
      <c r="A27" s="215" t="s">
        <v>294</v>
      </c>
      <c r="B27" s="216">
        <f>SUMIFS('[2]Pgm actions'!$F$3:$F$159,'[2]Pgm actions'!$K3:$K159,"oui")</f>
        <v>58</v>
      </c>
      <c r="C27" s="217">
        <f>SUMIFS('[2]Pgm actions'!$J$3:$J$159,'[2]Pgm actions'!$K3:$K159,"oui")</f>
        <v>46425452</v>
      </c>
      <c r="D27" s="218">
        <f>SUMIFS('[2]Pgm actions'!$Q$3:$Q$159,'[2]Pgm actions'!K$3:K$159,"oui")</f>
        <v>13670087.5</v>
      </c>
    </row>
    <row r="28" spans="1:5" x14ac:dyDescent="0.25">
      <c r="A28" s="215" t="s">
        <v>295</v>
      </c>
      <c r="B28" s="216">
        <f>SUMIFS('[2]Pgm actions'!$F3:$F159,'[2]Pgm actions'!$L3:$L159,"*")</f>
        <v>24</v>
      </c>
      <c r="C28" s="217">
        <f>SUMIFS('[2]Pgm actions'!$J3:$J159,'[2]Pgm actions'!$L3:$L159,"*")</f>
        <v>12512325</v>
      </c>
      <c r="D28" s="218">
        <f>SUMIFS('[2]Pgm actions'!$Q3:$Q159,'[2]Pgm actions'!$L3:$L159,"*")</f>
        <v>7066627.5</v>
      </c>
    </row>
    <row r="29" spans="1:5" x14ac:dyDescent="0.25">
      <c r="A29" s="205" t="s">
        <v>284</v>
      </c>
      <c r="B29" s="219">
        <f>SUM(B27:B28)</f>
        <v>82</v>
      </c>
      <c r="C29" s="138">
        <f>SUM(C27:C28)</f>
        <v>58937777</v>
      </c>
      <c r="D29" s="220">
        <f>SUM(D27:D28)</f>
        <v>20736715</v>
      </c>
    </row>
    <row r="32" spans="1:5" x14ac:dyDescent="0.25">
      <c r="A32" s="176" t="s">
        <v>296</v>
      </c>
      <c r="B32" s="210"/>
      <c r="C32" s="211"/>
      <c r="D32" s="212"/>
      <c r="E32" s="212"/>
    </row>
    <row r="33" spans="1:4" x14ac:dyDescent="0.25">
      <c r="B33" s="213"/>
      <c r="C33" s="151"/>
    </row>
    <row r="34" spans="1:4" x14ac:dyDescent="0.25">
      <c r="A34" s="214"/>
      <c r="B34" s="178" t="s">
        <v>288</v>
      </c>
      <c r="C34" s="138" t="s">
        <v>289</v>
      </c>
      <c r="D34" s="179" t="s">
        <v>290</v>
      </c>
    </row>
    <row r="35" spans="1:4" x14ac:dyDescent="0.25">
      <c r="A35" s="221" t="s">
        <v>40</v>
      </c>
      <c r="B35" s="216">
        <f>SUMIFS('[2]Pgm actions'!$F$3:$F$159,'[2]Pgm actions'!$S$3:$S159,A35)</f>
        <v>124</v>
      </c>
      <c r="C35" s="217">
        <f>SUMIFS('[2]Pgm actions'!$J$3:$J$159,'[2]Pgm actions'!$S$3:$S$159,A35)</f>
        <v>61526102</v>
      </c>
      <c r="D35" s="218">
        <f>SUMIFS('[2]Pgm actions'!$Q$3:$Q$159,'[2]Pgm actions'!$S$3:$S$159,A35)</f>
        <v>22087802.5</v>
      </c>
    </row>
    <row r="36" spans="1:4" x14ac:dyDescent="0.25">
      <c r="A36" s="221" t="s">
        <v>291</v>
      </c>
      <c r="B36" s="216">
        <f>SUMIFS('[2]Pgm actions'!$F$3:$F$159,'[2]Pgm actions'!$S$3:$S$159,A36)</f>
        <v>0</v>
      </c>
      <c r="C36" s="217">
        <f>SUMIFS('[2]Pgm actions'!$J$3:$J$159,'[2]Pgm actions'!$S$3:$S$159,A36)</f>
        <v>0</v>
      </c>
      <c r="D36" s="218">
        <f>SUMIFS('[2]Pgm actions'!$Q$3:$Q$159,'[2]Pgm actions'!$S$3:$S$159,A36)</f>
        <v>0</v>
      </c>
    </row>
    <row r="37" spans="1:4" x14ac:dyDescent="0.25">
      <c r="A37" s="221" t="s">
        <v>97</v>
      </c>
      <c r="B37" s="216">
        <f>SUMIFS('[2]Pgm actions'!$F$3:$F$159,'[2]Pgm actions'!$S$3:$S$159,A37)</f>
        <v>29</v>
      </c>
      <c r="C37" s="217">
        <f>SUMIFS('[2]Pgm actions'!$J$3:$J$159,'[2]Pgm actions'!$S$3:$S$159,A37)</f>
        <v>13253431</v>
      </c>
      <c r="D37" s="218">
        <f>SUMIFS('[2]Pgm actions'!$Q$3:$Q$159,'[2]Pgm actions'!$S$3:$S$159,A37)</f>
        <v>4486400</v>
      </c>
    </row>
    <row r="38" spans="1:4" x14ac:dyDescent="0.25">
      <c r="A38" s="222" t="s">
        <v>297</v>
      </c>
      <c r="B38" s="223">
        <f>SUM(B35:B37)</f>
        <v>153</v>
      </c>
      <c r="C38" s="224">
        <f>SUM(C35:C37)</f>
        <v>74779533</v>
      </c>
      <c r="D38" s="225">
        <f>SUM(D35:D37)</f>
        <v>26574202.5</v>
      </c>
    </row>
    <row r="39" spans="1:4" x14ac:dyDescent="0.25">
      <c r="A39" s="215" t="s">
        <v>298</v>
      </c>
      <c r="B39" s="216">
        <f>SUMIFS('[2]Pgm actions'!$F$3:$F$159,'[2]Pgm actions'!$S$3:$S$159,A39)</f>
        <v>0</v>
      </c>
      <c r="C39" s="217">
        <f>SUMIFS('[2]Pgm actions'!$J$3:$J$159,'[2]Pgm actions'!$S$3:$S$159,A39)</f>
        <v>0</v>
      </c>
      <c r="D39" s="218">
        <f>SUMIFS('[2]Pgm actions'!$Q$3:$Q$159,'[2]Pgm actions'!$S$3:$S$159,A39)</f>
        <v>0</v>
      </c>
    </row>
    <row r="40" spans="1:4" x14ac:dyDescent="0.25">
      <c r="A40" s="205" t="s">
        <v>299</v>
      </c>
      <c r="B40" s="226">
        <f>SUM(B38:B39)</f>
        <v>153</v>
      </c>
      <c r="C40" s="138">
        <f>SUM(C38:C39)</f>
        <v>74779533</v>
      </c>
      <c r="D40" s="220">
        <f>SUM(D38:D39)</f>
        <v>26574202.5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E8924-3DAD-4979-8418-E72A5B8E6603}">
  <dimension ref="A1:I22"/>
  <sheetViews>
    <sheetView workbookViewId="0">
      <selection activeCell="H28" sqref="H28:H29"/>
    </sheetView>
  </sheetViews>
  <sheetFormatPr baseColWidth="10" defaultColWidth="11.42578125" defaultRowHeight="15" x14ac:dyDescent="0.25"/>
  <cols>
    <col min="1" max="1" width="21.5703125" style="227" customWidth="1"/>
    <col min="2" max="2" width="11.28515625" style="228" customWidth="1"/>
    <col min="3" max="3" width="14.42578125" style="228" customWidth="1"/>
    <col min="4" max="4" width="19.140625" style="227" bestFit="1" customWidth="1"/>
    <col min="5" max="5" width="16.140625" style="228" customWidth="1"/>
    <col min="6" max="6" width="17.5703125" style="227" bestFit="1" customWidth="1"/>
    <col min="7" max="7" width="19.140625" style="227" bestFit="1" customWidth="1"/>
    <col min="8" max="8" width="13.42578125" style="227" bestFit="1" customWidth="1"/>
    <col min="9" max="16384" width="11.42578125" style="227"/>
  </cols>
  <sheetData>
    <row r="1" spans="1:9" ht="45" x14ac:dyDescent="0.25">
      <c r="A1" s="239" t="s">
        <v>308</v>
      </c>
      <c r="B1" s="238" t="s">
        <v>307</v>
      </c>
      <c r="C1" s="238" t="s">
        <v>306</v>
      </c>
      <c r="D1" s="239" t="s">
        <v>305</v>
      </c>
      <c r="E1" s="238" t="s">
        <v>304</v>
      </c>
      <c r="F1" s="239" t="s">
        <v>303</v>
      </c>
      <c r="G1" s="238" t="s">
        <v>302</v>
      </c>
      <c r="I1" s="227" t="s">
        <v>301</v>
      </c>
    </row>
    <row r="2" spans="1:9" x14ac:dyDescent="0.25">
      <c r="A2" s="235" t="s">
        <v>86</v>
      </c>
      <c r="B2" s="234">
        <f>SUMIF('[2]Pgm actions'!$H$3:$H$159,Bilan_MO!$A$2,'[2]Pgm actions'!$F$3:$F$159)</f>
        <v>46</v>
      </c>
      <c r="C2" s="234">
        <f>SUMIFS('[2]Pgm actions'!$F$3:$F$155,'[2]Pgm actions'!$H$3:$H$155,A2,'[2]Pgm actions'!$S$3:$S$155,[2]Liste!$J$3)</f>
        <v>43</v>
      </c>
      <c r="D2" s="233">
        <f>SUMIFS('[2]Pgm actions'!$Q$3:$Q$155,'[2]Pgm actions'!$H$3:$H$155,A2,'[2]Pgm actions'!$S$3:$S$155,[2]Liste!$J$3)</f>
        <v>6725260</v>
      </c>
      <c r="E2" s="234">
        <f>SUMIFS('[2]Pgm actions'!$F$3:$F$155,'[2]Pgm actions'!$H$3:$H$155,A2,'[2]Pgm actions'!$S$3:$S$155,[2]Liste!$J$4)</f>
        <v>3</v>
      </c>
      <c r="F2" s="233">
        <f>SUMIFS('[2]Pgm actions'!$Q$3:$Q$155,'[2]Pgm actions'!$H$3:$H$155,A2,'[2]Pgm actions'!$S$3:$S$155,[2]Liste!$J$4)</f>
        <v>1200000</v>
      </c>
      <c r="G2" s="236">
        <f t="shared" ref="G2:G20" si="0">SUM(D2+F2)</f>
        <v>7925260</v>
      </c>
    </row>
    <row r="3" spans="1:9" x14ac:dyDescent="0.25">
      <c r="A3" s="237" t="s">
        <v>37</v>
      </c>
      <c r="B3" s="234">
        <f>SUMIF('[2]Pgm actions'!$H$3:$H$155,Bilan_MO!A3,'[2]Pgm actions'!$F$3:$F$155)</f>
        <v>16</v>
      </c>
      <c r="C3" s="234">
        <f>SUMIFS('[2]Pgm actions'!$F$3:$F$155,'[2]Pgm actions'!$H$3:$H$155,A3,'[2]Pgm actions'!$S$3:$S$155,[2]Liste!$J$3)</f>
        <v>15</v>
      </c>
      <c r="D3" s="233">
        <f>SUMIFS('[2]Pgm actions'!$Q$3:$Q$155,'[2]Pgm actions'!$H$3:$H$155,A3,'[2]Pgm actions'!$S$3:$S$155,[2]Liste!$J$3)</f>
        <v>4143927.5</v>
      </c>
      <c r="E3" s="234">
        <f>SUMIFS('[2]Pgm actions'!$F$3:$F$155,'[2]Pgm actions'!$H$3:$H$155,A3,'[2]Pgm actions'!$S$3:$S$155,[2]Liste!$J$4)</f>
        <v>1</v>
      </c>
      <c r="F3" s="233">
        <f>SUMIFS('[2]Pgm actions'!$Q$3:$Q$155,'[2]Pgm actions'!$H$3:$H$155,A3,'[2]Pgm actions'!$S$3:$S$155,[2]Liste!$J$4)</f>
        <v>20000</v>
      </c>
      <c r="G3" s="236">
        <f t="shared" si="0"/>
        <v>4163927.5</v>
      </c>
    </row>
    <row r="4" spans="1:9" x14ac:dyDescent="0.25">
      <c r="A4" s="235" t="s">
        <v>95</v>
      </c>
      <c r="B4" s="234">
        <f>SUMIF('[2]Pgm actions'!$H$3:$H$155,Bilan_MO!A4,'[2]Pgm actions'!$F$3:$F$155)</f>
        <v>11</v>
      </c>
      <c r="C4" s="234">
        <f>SUMIFS('[2]Pgm actions'!$F$3:$F$155,'[2]Pgm actions'!$H$3:$H$155,A4,'[2]Pgm actions'!$S$3:$S$155,[2]Liste!$J$3)</f>
        <v>4</v>
      </c>
      <c r="D4" s="233">
        <f>SUMIFS('[2]Pgm actions'!$Q$3:$Q$155,'[2]Pgm actions'!$H$3:$H$155,A4,'[2]Pgm actions'!$S$3:$S$155,[2]Liste!$J$3)</f>
        <v>77500</v>
      </c>
      <c r="E4" s="234">
        <f>SUMIFS('[2]Pgm actions'!$F$3:$F$155,'[2]Pgm actions'!$H$3:$H$155,A4,'[2]Pgm actions'!$S$3:$S$155,[2]Liste!$J$4)</f>
        <v>7</v>
      </c>
      <c r="F4" s="233">
        <f>SUMIFS('[2]Pgm actions'!$Q$3:$Q$155,'[2]Pgm actions'!$H$3:$H$155,A4,'[2]Pgm actions'!$S$3:$S$155,[2]Liste!$J$4)</f>
        <v>887850</v>
      </c>
      <c r="G4" s="236">
        <f t="shared" si="0"/>
        <v>965350</v>
      </c>
    </row>
    <row r="5" spans="1:9" x14ac:dyDescent="0.25">
      <c r="A5" s="235" t="s">
        <v>140</v>
      </c>
      <c r="B5" s="234">
        <f>SUMIF('[2]Pgm actions'!$H$3:$H$155,Bilan_MO!A5,'[2]Pgm actions'!$F$3:$F$155)</f>
        <v>7</v>
      </c>
      <c r="C5" s="234">
        <f>SUMIFS('[2]Pgm actions'!$F$3:$F$155,'[2]Pgm actions'!$H$3:$H$155,A5,'[2]Pgm actions'!$S$3:$S$155,[2]Liste!$J$3)</f>
        <v>3</v>
      </c>
      <c r="D5" s="233">
        <f>SUMIFS('[2]Pgm actions'!$Q$3:$Q$155,'[2]Pgm actions'!$H$3:$H$155,A5,'[2]Pgm actions'!$S$3:$S$155,[2]Liste!$J$3)</f>
        <v>729400</v>
      </c>
      <c r="E5" s="234">
        <f>SUMIFS('[2]Pgm actions'!$F$3:$F$155,'[2]Pgm actions'!$H$3:$H$155,A5,'[2]Pgm actions'!$S$3:$S$155,[2]Liste!$J$4)</f>
        <v>4</v>
      </c>
      <c r="F5" s="233">
        <f>SUMIFS('[2]Pgm actions'!$Q$3:$Q$155,'[2]Pgm actions'!$H$3:$H$155,A5,'[2]Pgm actions'!$S$3:$S$155,[2]Liste!$J$4)</f>
        <v>562300</v>
      </c>
      <c r="G5" s="236">
        <f t="shared" si="0"/>
        <v>1291700</v>
      </c>
    </row>
    <row r="6" spans="1:9" x14ac:dyDescent="0.25">
      <c r="A6" s="235" t="s">
        <v>131</v>
      </c>
      <c r="B6" s="234">
        <f>SUMIF('[2]Pgm actions'!$H$3:$H$155,Bilan_MO!A6,'[2]Pgm actions'!$F$3:$F$155)</f>
        <v>7</v>
      </c>
      <c r="C6" s="234">
        <f>SUMIFS('[2]Pgm actions'!$F$3:$F$155,'[2]Pgm actions'!$H$3:$H$155,A6,'[2]Pgm actions'!$S$3:$S$155,[2]Liste!$J$3)</f>
        <v>3</v>
      </c>
      <c r="D6" s="233">
        <f>SUMIFS('[2]Pgm actions'!$Q$3:$Q$155,'[2]Pgm actions'!$H$3:$H$155,A6,'[2]Pgm actions'!$S$3:$S$155,[2]Liste!$J$3)</f>
        <v>356000</v>
      </c>
      <c r="E6" s="234">
        <f>SUMIFS('[2]Pgm actions'!$F$3:$F$155,'[2]Pgm actions'!$H$3:$H$155,A6,'[2]Pgm actions'!$S$3:$S$155,[2]Liste!$J$4)</f>
        <v>4</v>
      </c>
      <c r="F6" s="233">
        <f>SUMIFS('[2]Pgm actions'!$Q$3:$Q$155,'[2]Pgm actions'!$H$3:$H$155,A6,'[2]Pgm actions'!$S$3:$S$155,[2]Liste!$J$4)</f>
        <v>678250</v>
      </c>
      <c r="G6" s="236">
        <f t="shared" si="0"/>
        <v>1034250</v>
      </c>
    </row>
    <row r="7" spans="1:9" x14ac:dyDescent="0.25">
      <c r="A7" s="235" t="s">
        <v>148</v>
      </c>
      <c r="B7" s="234">
        <f>SUMIF('[2]Pgm actions'!$H$3:$H$155,Bilan_MO!A7,'[2]Pgm actions'!$F$3:$F$155)</f>
        <v>15</v>
      </c>
      <c r="C7" s="234">
        <f>SUMIFS('[2]Pgm actions'!$F$3:$F$155,'[2]Pgm actions'!$H$3:$H$155,A7,'[2]Pgm actions'!$S$3:$S$155,[2]Liste!$J$3)</f>
        <v>10</v>
      </c>
      <c r="D7" s="233">
        <f>SUMIFS('[2]Pgm actions'!$Q$3:$Q$155,'[2]Pgm actions'!$H$3:$H$155,A7,'[2]Pgm actions'!$S$3:$S$155,[2]Liste!$J$3)</f>
        <v>2925900</v>
      </c>
      <c r="E7" s="234">
        <f>SUMIFS('[2]Pgm actions'!$F$3:$F$155,'[2]Pgm actions'!$H$3:$H$155,A7,'[2]Pgm actions'!$S$3:$S$155,[2]Liste!$J$4)</f>
        <v>5</v>
      </c>
      <c r="F7" s="233">
        <f>SUMIFS('[2]Pgm actions'!$Q$3:$Q$155,'[2]Pgm actions'!$H$3:$H$155,A7,'[2]Pgm actions'!$S$3:$S$155,[2]Liste!$J$4)</f>
        <v>338000</v>
      </c>
      <c r="G7" s="236">
        <f t="shared" si="0"/>
        <v>3263900</v>
      </c>
    </row>
    <row r="8" spans="1:9" x14ac:dyDescent="0.25">
      <c r="A8" s="235" t="s">
        <v>134</v>
      </c>
      <c r="B8" s="234">
        <f>SUMIF('[2]Pgm actions'!$H$3:$H$155,Bilan_MO!A8,'[2]Pgm actions'!$F$3:$F$155)</f>
        <v>6</v>
      </c>
      <c r="C8" s="234">
        <f>SUMIFS('[2]Pgm actions'!$F$3:$F$155,'[2]Pgm actions'!$H$3:$H$155,A8,'[2]Pgm actions'!$S$3:$S$155,[2]Liste!$J$3)</f>
        <v>1</v>
      </c>
      <c r="D8" s="233">
        <f>SUMIFS('[2]Pgm actions'!$Q$3:$Q$155,'[2]Pgm actions'!$H$3:$H$155,A8,'[2]Pgm actions'!$S$3:$S$155,[2]Liste!$J$3)</f>
        <v>15000</v>
      </c>
      <c r="E8" s="234">
        <f>SUMIFS('[2]Pgm actions'!$F$3:$F$155,'[2]Pgm actions'!$H$3:$H$155,A8,'[2]Pgm actions'!$S$3:$S$155,[2]Liste!$J$4)</f>
        <v>5</v>
      </c>
      <c r="F8" s="233">
        <f>SUMIFS('[2]Pgm actions'!$Q$3:$Q$155,'[2]Pgm actions'!$H$3:$H$155,A8,'[2]Pgm actions'!$S$3:$S$155,[2]Liste!$J$4)</f>
        <v>800000</v>
      </c>
      <c r="G8" s="236">
        <f t="shared" si="0"/>
        <v>815000</v>
      </c>
    </row>
    <row r="9" spans="1:9" x14ac:dyDescent="0.25">
      <c r="A9" s="235" t="s">
        <v>145</v>
      </c>
      <c r="B9" s="234">
        <f>SUMIF('[2]Pgm actions'!$H$3:$H$155,Bilan_MO!A9,'[2]Pgm actions'!$F$3:$F$155)</f>
        <v>1</v>
      </c>
      <c r="C9" s="234">
        <f>SUMIFS('[2]Pgm actions'!$F$3:$F$155,'[2]Pgm actions'!$H$3:$H$155,A9,'[2]Pgm actions'!$S$3:$S$155,[2]Liste!$J$3)</f>
        <v>1</v>
      </c>
      <c r="D9" s="233">
        <f>SUMIFS('[2]Pgm actions'!$Q$3:$Q$155,'[2]Pgm actions'!$H$3:$H$155,A9,'[2]Pgm actions'!$S$3:$S$155,[2]Liste!$J$3)</f>
        <v>125000</v>
      </c>
      <c r="E9" s="234">
        <f>SUMIFS('[2]Pgm actions'!$F$3:$F$155,'[2]Pgm actions'!$H$3:$H$155,A9,'[2]Pgm actions'!$S$3:$S$155,[2]Liste!$J$4)</f>
        <v>0</v>
      </c>
      <c r="F9" s="233">
        <f>SUMIFS('[2]Pgm actions'!$Q$3:$Q$155,'[2]Pgm actions'!$H$3:$H$155,A9,'[2]Pgm actions'!$S$3:$S$155,[2]Liste!$J$4)</f>
        <v>0</v>
      </c>
      <c r="G9" s="236">
        <f t="shared" si="0"/>
        <v>125000</v>
      </c>
    </row>
    <row r="10" spans="1:9" x14ac:dyDescent="0.25">
      <c r="A10" s="235" t="s">
        <v>184</v>
      </c>
      <c r="B10" s="234">
        <f>SUMIF('[2]Pgm actions'!$H$3:$H$155,Bilan_MO!A10,'[2]Pgm actions'!$F$3:$F$155)</f>
        <v>2</v>
      </c>
      <c r="C10" s="234">
        <f>SUMIFS('[2]Pgm actions'!$F$3:$F$155,'[2]Pgm actions'!$H$3:$H$155,A10,'[2]Pgm actions'!$S$3:$S$155,[2]Liste!$J$3)</f>
        <v>2</v>
      </c>
      <c r="D10" s="233">
        <f>SUMIFS('[2]Pgm actions'!$Q$3:$Q$155,'[2]Pgm actions'!$H$3:$H$155,A10,'[2]Pgm actions'!$S$3:$S$155,[2]Liste!$J$3)</f>
        <v>400000</v>
      </c>
      <c r="E10" s="234">
        <f>SUMIFS('[2]Pgm actions'!$F$3:$F$155,'[2]Pgm actions'!$H$3:$H$155,A10,'[2]Pgm actions'!$S$3:$S$155,[2]Liste!$J$4)</f>
        <v>0</v>
      </c>
      <c r="F10" s="233">
        <f>SUMIFS('[2]Pgm actions'!$Q$3:$Q$155,'[2]Pgm actions'!$H$3:$H$155,A10,'[2]Pgm actions'!$S$3:$S$155,[2]Liste!$J$4)</f>
        <v>0</v>
      </c>
      <c r="G10" s="236">
        <f t="shared" si="0"/>
        <v>400000</v>
      </c>
    </row>
    <row r="11" spans="1:9" x14ac:dyDescent="0.25">
      <c r="A11" s="235" t="s">
        <v>187</v>
      </c>
      <c r="B11" s="234">
        <f>SUMIF('[2]Pgm actions'!$H$3:$H$155,Bilan_MO!A11,'[2]Pgm actions'!$F$3:$F$155)</f>
        <v>2</v>
      </c>
      <c r="C11" s="234">
        <f>SUMIFS('[2]Pgm actions'!$F$3:$F$155,'[2]Pgm actions'!$H$3:$H$155,A11,'[2]Pgm actions'!$S$3:$S$155,[2]Liste!$J$3)</f>
        <v>2</v>
      </c>
      <c r="D11" s="233">
        <f>SUMIFS('[2]Pgm actions'!$Q$3:$Q$155,'[2]Pgm actions'!$H$3:$H$155,A11,'[2]Pgm actions'!$S$3:$S$155,[2]Liste!$J$3)</f>
        <v>85000</v>
      </c>
      <c r="E11" s="234">
        <f>SUMIFS('[2]Pgm actions'!$F$3:$F$155,'[2]Pgm actions'!$H$3:$H$155,A11,'[2]Pgm actions'!$S$3:$S$155,[2]Liste!$J$4)</f>
        <v>0</v>
      </c>
      <c r="F11" s="233">
        <f>SUMIFS('[2]Pgm actions'!$Q$3:$Q$155,'[2]Pgm actions'!$H$3:$H$155,A11,'[2]Pgm actions'!$S$3:$S$155,[2]Liste!$J$4)</f>
        <v>0</v>
      </c>
      <c r="G11" s="236">
        <f t="shared" si="0"/>
        <v>85000</v>
      </c>
    </row>
    <row r="12" spans="1:9" x14ac:dyDescent="0.25">
      <c r="A12" s="235" t="s">
        <v>275</v>
      </c>
      <c r="B12" s="234">
        <f>SUMIF('[2]Pgm actions'!$H$3:$H$155,Bilan_MO!A12,'[2]Pgm actions'!$F$3:$F$155)</f>
        <v>1</v>
      </c>
      <c r="C12" s="234">
        <f>SUMIFS('[2]Pgm actions'!$F$3:$F$155,'[2]Pgm actions'!$H$3:$H$155,A12,'[2]Pgm actions'!$S$3:$S$155,[2]Liste!$J$3)</f>
        <v>1</v>
      </c>
      <c r="D12" s="233">
        <f>SUMIFS('[2]Pgm actions'!$Q$3:$Q$155,'[2]Pgm actions'!$H$3:$H$155,A12,'[2]Pgm actions'!$S$3:$S$155,[2]Liste!$J$3)</f>
        <v>57100</v>
      </c>
      <c r="E12" s="234">
        <f>SUMIFS('[2]Pgm actions'!$F$3:$F$155,'[2]Pgm actions'!$H$3:$H$155,A12,'[2]Pgm actions'!$S$3:$S$155,[2]Liste!$J$4)</f>
        <v>0</v>
      </c>
      <c r="F12" s="233">
        <f>SUMIFS('[2]Pgm actions'!$Q$3:$Q$155,'[2]Pgm actions'!$H$3:$H$155,A12,'[2]Pgm actions'!$S$3:$S$155,[2]Liste!$J$4)</f>
        <v>0</v>
      </c>
      <c r="G12" s="236">
        <f t="shared" si="0"/>
        <v>57100</v>
      </c>
    </row>
    <row r="13" spans="1:9" x14ac:dyDescent="0.25">
      <c r="A13" s="50" t="s">
        <v>263</v>
      </c>
      <c r="B13" s="234">
        <f>SUMIF('[2]Pgm actions'!$H$3:$H$155,Bilan_MO!A13,'[2]Pgm actions'!$F$3:$F$155)</f>
        <v>1</v>
      </c>
      <c r="C13" s="234">
        <f>SUMIFS('[2]Pgm actions'!$F$3:$F$155,'[2]Pgm actions'!$H$3:$H$155,A13,'[2]Pgm actions'!$S$3:$S$155,[2]Liste!$J$3)</f>
        <v>1</v>
      </c>
      <c r="D13" s="233">
        <f>SUMIFS('[2]Pgm actions'!$Q$3:$Q$155,'[2]Pgm actions'!$H$3:$H$155,A13,'[2]Pgm actions'!$S$3:$S$155,[2]Liste!$J$3)</f>
        <v>51905</v>
      </c>
      <c r="E13" s="234">
        <f>SUMIFS('[2]Pgm actions'!$F$3:$F$155,'[2]Pgm actions'!$H$3:$H$155,A13,'[2]Pgm actions'!$S$3:$S$155,[2]Liste!$J$4)</f>
        <v>0</v>
      </c>
      <c r="F13" s="233">
        <f>SUMIFS('[2]Pgm actions'!$Q$3:$Q$155,'[2]Pgm actions'!$H$3:$H$155,A13,'[2]Pgm actions'!$S$3:$S$155,[2]Liste!$J$4)</f>
        <v>0</v>
      </c>
      <c r="G13" s="236">
        <f t="shared" si="0"/>
        <v>51905</v>
      </c>
    </row>
    <row r="14" spans="1:9" x14ac:dyDescent="0.25">
      <c r="A14" s="235" t="s">
        <v>168</v>
      </c>
      <c r="B14" s="234">
        <f>SUMIF('[2]Pgm actions'!$H$3:$H$155,Bilan_MO!A14,'[2]Pgm actions'!$F$3:$F$155)</f>
        <v>6</v>
      </c>
      <c r="C14" s="234">
        <f>SUMIFS('[2]Pgm actions'!$F$3:$F$155,'[2]Pgm actions'!$H$3:$H$155,A14,'[2]Pgm actions'!$S$3:$S$155,[2]Liste!$J$3)</f>
        <v>6</v>
      </c>
      <c r="D14" s="233">
        <f>SUMIFS('[2]Pgm actions'!$Q$3:$Q$155,'[2]Pgm actions'!$H$3:$H$155,A14,'[2]Pgm actions'!$S$3:$S$155,[2]Liste!$J$3)</f>
        <v>327500</v>
      </c>
      <c r="E14" s="234">
        <f>SUMIFS('[2]Pgm actions'!$F$3:$F$155,'[2]Pgm actions'!$H$3:$H$155,A14,'[2]Pgm actions'!$S$3:$S$155,[2]Liste!$J$4)</f>
        <v>0</v>
      </c>
      <c r="F14" s="233">
        <f>SUMIFS('[2]Pgm actions'!$Q$3:$Q$155,'[2]Pgm actions'!$H$3:$H$155,A14,'[2]Pgm actions'!$S$3:$S$155,[2]Liste!$J$4)</f>
        <v>0</v>
      </c>
      <c r="G14" s="236">
        <f t="shared" si="0"/>
        <v>327500</v>
      </c>
    </row>
    <row r="15" spans="1:9" x14ac:dyDescent="0.25">
      <c r="A15" s="50" t="s">
        <v>190</v>
      </c>
      <c r="B15" s="234">
        <f>SUMIF('[2]Pgm actions'!$H$3:$H$155,Bilan_MO!A15,'[2]Pgm actions'!$F$3:$F$155)</f>
        <v>2</v>
      </c>
      <c r="C15" s="234">
        <f>SUMIFS('[2]Pgm actions'!$F$3:$F$155,'[2]Pgm actions'!$H$3:$H$155,A15,'[2]Pgm actions'!$S$3:$S$155,[2]Liste!$J$3)</f>
        <v>2</v>
      </c>
      <c r="D15" s="233">
        <f>SUMIFS('[2]Pgm actions'!$Q$3:$Q$155,'[2]Pgm actions'!$H$3:$H$155,A15,'[2]Pgm actions'!$S$3:$S$155,[2]Liste!$J$3)</f>
        <v>30000</v>
      </c>
      <c r="E15" s="234">
        <f>SUMIFS('[2]Pgm actions'!$F$3:$F$155,'[2]Pgm actions'!$H$3:$H$155,A15,'[2]Pgm actions'!$S$3:$S$155,[2]Liste!$J$4)</f>
        <v>0</v>
      </c>
      <c r="F15" s="233">
        <f>SUMIFS('[2]Pgm actions'!$Q$3:$Q$155,'[2]Pgm actions'!$H$3:$H$155,A15,'[2]Pgm actions'!$S$3:$S$155,[2]Liste!$J$4)</f>
        <v>0</v>
      </c>
      <c r="G15" s="236">
        <f t="shared" si="0"/>
        <v>30000</v>
      </c>
    </row>
    <row r="16" spans="1:9" x14ac:dyDescent="0.25">
      <c r="A16" s="235" t="s">
        <v>279</v>
      </c>
      <c r="B16" s="234">
        <f>SUMIF('[2]Pgm actions'!$H$3:$H$155,Bilan_MO!A16,'[2]Pgm actions'!$F$3:$F$155)</f>
        <v>1</v>
      </c>
      <c r="C16" s="234">
        <f>SUMIFS('[2]Pgm actions'!$F$3:$F$155,'[2]Pgm actions'!$H$3:$H$155,A16,'[2]Pgm actions'!$S$3:$S$155,[2]Liste!$J$3)</f>
        <v>1</v>
      </c>
      <c r="D16" s="233">
        <f>SUMIFS('[2]Pgm actions'!$Q$3:$Q$155,'[2]Pgm actions'!$H$3:$H$155,A16,'[2]Pgm actions'!$S$3:$S$155,[2]Liste!$J$3)</f>
        <v>5250</v>
      </c>
      <c r="E16" s="234">
        <f>SUMIFS('[2]Pgm actions'!$F$3:$F$155,'[2]Pgm actions'!$H$3:$H$155,A16,'[2]Pgm actions'!$S$3:$S$155,[2]Liste!$J$4)</f>
        <v>0</v>
      </c>
      <c r="F16" s="233">
        <f>SUMIFS('[2]Pgm actions'!$Q$3:$Q$155,'[2]Pgm actions'!$H$3:$H$155,A16,'[2]Pgm actions'!$S$3:$S$155,[2]Liste!$J$4)</f>
        <v>0</v>
      </c>
      <c r="G16" s="236">
        <f t="shared" si="0"/>
        <v>5250</v>
      </c>
    </row>
    <row r="17" spans="1:7" x14ac:dyDescent="0.25">
      <c r="A17" s="235" t="s">
        <v>174</v>
      </c>
      <c r="B17" s="234">
        <f>SUMIF('[2]Pgm actions'!$H$3:$H$155,Bilan_MO!A17,'[2]Pgm actions'!$F$3:$F$155)</f>
        <v>1</v>
      </c>
      <c r="C17" s="234">
        <f>SUMIFS('[2]Pgm actions'!$F$3:$F$155,'[2]Pgm actions'!$H$3:$H$155,A17,'[2]Pgm actions'!$S$3:$S$155,[2]Liste!$J$3)</f>
        <v>1</v>
      </c>
      <c r="D17" s="233">
        <f>SUMIFS('[2]Pgm actions'!$Q$3:$Q$155,'[2]Pgm actions'!$H$3:$H$155,A17,'[2]Pgm actions'!$S$3:$S$155,[2]Liste!$J$3)</f>
        <v>50000</v>
      </c>
      <c r="E17" s="234">
        <f>SUMIFS('[2]Pgm actions'!$F$3:$F$155,'[2]Pgm actions'!$H$3:$H$155,A17,'[2]Pgm actions'!$S$3:$S$155,[2]Liste!$J$4)</f>
        <v>0</v>
      </c>
      <c r="F17" s="233">
        <f>SUMIFS('[2]Pgm actions'!$Q$3:$Q$155,'[2]Pgm actions'!$H$3:$H$155,A17,'[2]Pgm actions'!$S$3:$S$155,[2]Liste!$J$4)</f>
        <v>0</v>
      </c>
      <c r="G17" s="236">
        <f t="shared" si="0"/>
        <v>50000</v>
      </c>
    </row>
    <row r="18" spans="1:7" x14ac:dyDescent="0.25">
      <c r="A18" s="235"/>
      <c r="B18" s="234">
        <f>SUMIF('[2]Pgm actions'!$H$3:$H$155,Bilan_MO!A18,'[2]Pgm actions'!$F$3:$F$155)</f>
        <v>0</v>
      </c>
      <c r="C18" s="234">
        <f>SUMIFS('[2]Pgm actions'!$F$3:$F$155,'[2]Pgm actions'!$H$3:$H$155,A18,'[2]Pgm actions'!$S$3:$S$155,[2]Liste!$J$3)</f>
        <v>0</v>
      </c>
      <c r="D18" s="233">
        <f>SUMIFS('[2]Pgm actions'!$Q$3:$Q$155,'[2]Pgm actions'!$H$3:$H$155,A18,'[2]Pgm actions'!$S$3:$S$155,[2]Liste!$J$3)</f>
        <v>0</v>
      </c>
      <c r="E18" s="234">
        <f>SUMIFS('[2]Pgm actions'!$F$3:$F$155,'[2]Pgm actions'!$H$3:$H$155,A18,'[2]Pgm actions'!$S$3:$S$155,[2]Liste!$J$4)</f>
        <v>0</v>
      </c>
      <c r="F18" s="233">
        <f>SUMIFS('[2]Pgm actions'!$Q$3:$Q$155,'[2]Pgm actions'!$H$3:$H$155,A18,'[2]Pgm actions'!$S$3:$S$155,[2]Liste!$J$4)</f>
        <v>0</v>
      </c>
      <c r="G18" s="236">
        <f t="shared" si="0"/>
        <v>0</v>
      </c>
    </row>
    <row r="19" spans="1:7" x14ac:dyDescent="0.25">
      <c r="A19" s="235" t="s">
        <v>45</v>
      </c>
      <c r="B19" s="234">
        <f>SUMIF('[2]Pgm actions'!$H$3:$H$155,Bilan_MO!A19,'[2]Pgm actions'!$F$3:$F$155)</f>
        <v>28</v>
      </c>
      <c r="C19" s="234">
        <f>SUMIFS('[2]Pgm actions'!$F$3:$F$155,'[2]Pgm actions'!$H$3:$H$155,A19,'[2]Pgm actions'!$S$3:$S$155,[2]Liste!$J$3)</f>
        <v>28</v>
      </c>
      <c r="D19" s="233">
        <f>SUMIFS('[2]Pgm actions'!$Q$3:$Q$155,'[2]Pgm actions'!$H$3:$H$155,A19,'[2]Pgm actions'!$S$3:$S$155,[2]Liste!$J$3)</f>
        <v>5983060</v>
      </c>
      <c r="E19" s="234">
        <f>SUMIFS('[2]Pgm actions'!$F$3:$F$155,'[2]Pgm actions'!$H$3:$H$155,A19,'[2]Pgm actions'!$S$3:$S$155,[2]Liste!$J$4)</f>
        <v>0</v>
      </c>
      <c r="F19" s="233">
        <f>SUMIFS('[2]Pgm actions'!$Q$3:$Q$155,'[2]Pgm actions'!$H$3:$H$155,A19,'[2]Pgm actions'!$S$3:$S$155,[2]Liste!$J$4)</f>
        <v>0</v>
      </c>
      <c r="G19" s="236">
        <f t="shared" si="0"/>
        <v>5983060</v>
      </c>
    </row>
    <row r="20" spans="1:7" x14ac:dyDescent="0.25">
      <c r="A20" s="235"/>
      <c r="B20" s="234">
        <f>SUMIF('[2]Pgm actions'!$H$3:$H$155,Bilan_MO!A20,'[2]Pgm actions'!$F$3:$F$155)</f>
        <v>0</v>
      </c>
      <c r="C20" s="234">
        <f>SUMIFS('[2]Pgm actions'!$F$3:$F$155,'[2]Pgm actions'!$H$3:$H$155,A20,'[2]Pgm actions'!$S$3:$S$155,[2]Liste!$J$3)</f>
        <v>0</v>
      </c>
      <c r="D20" s="233">
        <f>SUMIFS('[2]Pgm actions'!$Q$3:$Q$155,'[2]Pgm actions'!$H$3:$H$155,A20,'[2]Pgm actions'!$S$3:$S$155,[2]Liste!$J$3)</f>
        <v>0</v>
      </c>
      <c r="E20" s="234">
        <f>SUMIFS('[2]Pgm actions'!$F$3:$F$155,'[2]Pgm actions'!$H$3:$H$155,A20,'[2]Pgm actions'!$S$3:$S$155,[2]Liste!$J$4)</f>
        <v>0</v>
      </c>
      <c r="F20" s="233">
        <f>SUMIFS('[2]Pgm actions'!$Q$3:$Q$155,'[2]Pgm actions'!$H$3:$H$155,A20,'[2]Pgm actions'!$S$3:$S$155,[2]Liste!$J$4)</f>
        <v>0</v>
      </c>
      <c r="G20" s="232">
        <f t="shared" si="0"/>
        <v>0</v>
      </c>
    </row>
    <row r="22" spans="1:7" ht="21" x14ac:dyDescent="0.35">
      <c r="A22" s="231" t="s">
        <v>300</v>
      </c>
      <c r="B22" s="230">
        <f t="shared" ref="B22:G22" si="1">SUM(B2:B20)</f>
        <v>153</v>
      </c>
      <c r="C22" s="230">
        <f t="shared" si="1"/>
        <v>124</v>
      </c>
      <c r="D22" s="229">
        <f t="shared" si="1"/>
        <v>22087802.5</v>
      </c>
      <c r="E22" s="230">
        <f t="shared" si="1"/>
        <v>29</v>
      </c>
      <c r="F22" s="229">
        <f t="shared" si="1"/>
        <v>4486400</v>
      </c>
      <c r="G22" s="229">
        <f t="shared" si="1"/>
        <v>26574202.5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38AFD-0E1B-4476-97E8-C03032A7FC0C}">
  <dimension ref="A1:O31"/>
  <sheetViews>
    <sheetView workbookViewId="0">
      <selection activeCell="J23" sqref="J23"/>
    </sheetView>
  </sheetViews>
  <sheetFormatPr baseColWidth="10" defaultColWidth="11.42578125" defaultRowHeight="15" x14ac:dyDescent="0.25"/>
  <cols>
    <col min="1" max="1" width="7" style="2" bestFit="1" customWidth="1"/>
    <col min="2" max="2" width="15.7109375" style="2" customWidth="1"/>
    <col min="3" max="3" width="8.140625" style="2" bestFit="1" customWidth="1"/>
    <col min="4" max="4" width="25.5703125" style="2" bestFit="1" customWidth="1"/>
    <col min="5" max="5" width="6.7109375" style="2" bestFit="1" customWidth="1"/>
    <col min="6" max="6" width="11.42578125" style="2"/>
    <col min="7" max="7" width="5" style="2" bestFit="1" customWidth="1"/>
    <col min="8" max="8" width="85.7109375" style="2" bestFit="1" customWidth="1"/>
    <col min="9" max="9" width="11.5703125" style="2" customWidth="1"/>
    <col min="10" max="10" width="14.85546875" style="2" bestFit="1" customWidth="1"/>
    <col min="11" max="11" width="3" style="2" bestFit="1" customWidth="1"/>
    <col min="12" max="13" width="11.42578125" style="2"/>
    <col min="14" max="14" width="17.28515625" style="2" bestFit="1" customWidth="1"/>
    <col min="15" max="15" width="21.7109375" style="2" bestFit="1" customWidth="1"/>
    <col min="16" max="16384" width="11.42578125" style="2"/>
  </cols>
  <sheetData>
    <row r="1" spans="1:15" s="165" customFormat="1" x14ac:dyDescent="0.25">
      <c r="A1" s="274" t="s">
        <v>309</v>
      </c>
      <c r="B1" s="274"/>
      <c r="C1" s="274" t="s">
        <v>310</v>
      </c>
      <c r="D1" s="274"/>
      <c r="E1" s="240" t="s">
        <v>10</v>
      </c>
      <c r="F1" s="240" t="s">
        <v>11</v>
      </c>
      <c r="G1" s="240" t="s">
        <v>294</v>
      </c>
      <c r="H1" s="241" t="s">
        <v>295</v>
      </c>
      <c r="I1" s="240" t="s">
        <v>21</v>
      </c>
      <c r="J1" s="240" t="s">
        <v>311</v>
      </c>
      <c r="K1" s="242" t="s">
        <v>25</v>
      </c>
      <c r="L1" s="242" t="s">
        <v>312</v>
      </c>
      <c r="M1" s="242" t="s">
        <v>313</v>
      </c>
      <c r="N1" s="242" t="s">
        <v>314</v>
      </c>
      <c r="O1" s="242" t="s">
        <v>315</v>
      </c>
    </row>
    <row r="2" spans="1:15" s="165" customFormat="1" x14ac:dyDescent="0.25">
      <c r="A2" s="240"/>
      <c r="B2" s="243"/>
      <c r="C2" s="240"/>
      <c r="D2" s="240"/>
      <c r="E2" s="240"/>
      <c r="F2" s="240"/>
      <c r="G2" s="240"/>
      <c r="H2" s="244"/>
      <c r="I2" s="240"/>
      <c r="J2" s="240"/>
      <c r="K2" s="240"/>
      <c r="L2" s="240"/>
      <c r="M2" s="240"/>
      <c r="N2" s="240"/>
      <c r="O2" s="240"/>
    </row>
    <row r="3" spans="1:15" x14ac:dyDescent="0.25">
      <c r="A3" s="245" t="s">
        <v>33</v>
      </c>
      <c r="B3" s="246" t="s">
        <v>316</v>
      </c>
      <c r="C3" s="32" t="s">
        <v>232</v>
      </c>
      <c r="D3" s="247" t="s">
        <v>317</v>
      </c>
      <c r="E3" s="32">
        <v>1</v>
      </c>
      <c r="F3" s="32" t="s">
        <v>35</v>
      </c>
      <c r="G3" s="32" t="s">
        <v>55</v>
      </c>
      <c r="H3" s="34" t="s">
        <v>318</v>
      </c>
      <c r="I3" s="32" t="s">
        <v>319</v>
      </c>
      <c r="J3" s="32" t="s">
        <v>40</v>
      </c>
      <c r="K3" s="32">
        <v>11</v>
      </c>
      <c r="L3" s="32" t="s">
        <v>320</v>
      </c>
      <c r="M3" s="32" t="s">
        <v>321</v>
      </c>
      <c r="N3" s="32">
        <v>74917</v>
      </c>
      <c r="O3" s="237" t="s">
        <v>37</v>
      </c>
    </row>
    <row r="4" spans="1:15" x14ac:dyDescent="0.25">
      <c r="A4" s="32" t="s">
        <v>191</v>
      </c>
      <c r="B4" s="247" t="s">
        <v>322</v>
      </c>
      <c r="C4" s="32" t="s">
        <v>49</v>
      </c>
      <c r="D4" s="247" t="s">
        <v>323</v>
      </c>
      <c r="E4" s="32">
        <v>2</v>
      </c>
      <c r="F4" s="32" t="s">
        <v>43</v>
      </c>
      <c r="G4" s="32" t="s">
        <v>38</v>
      </c>
      <c r="H4" s="34" t="s">
        <v>324</v>
      </c>
      <c r="I4" s="32" t="s">
        <v>158</v>
      </c>
      <c r="J4" s="32" t="s">
        <v>97</v>
      </c>
      <c r="K4" s="32">
        <v>12</v>
      </c>
      <c r="L4" s="32" t="s">
        <v>325</v>
      </c>
      <c r="M4" s="32" t="s">
        <v>326</v>
      </c>
      <c r="N4" s="32">
        <v>74385</v>
      </c>
      <c r="O4" s="237" t="s">
        <v>86</v>
      </c>
    </row>
    <row r="5" spans="1:15" x14ac:dyDescent="0.25">
      <c r="A5" s="32" t="s">
        <v>80</v>
      </c>
      <c r="B5" s="247" t="s">
        <v>327</v>
      </c>
      <c r="C5" s="32" t="s">
        <v>93</v>
      </c>
      <c r="D5" s="247" t="s">
        <v>328</v>
      </c>
      <c r="E5" s="32">
        <v>3</v>
      </c>
      <c r="F5" s="32" t="s">
        <v>90</v>
      </c>
      <c r="G5" s="32"/>
      <c r="H5" s="34" t="s">
        <v>329</v>
      </c>
      <c r="I5" s="32" t="s">
        <v>126</v>
      </c>
      <c r="J5" s="32" t="s">
        <v>291</v>
      </c>
      <c r="K5" s="32">
        <v>13</v>
      </c>
      <c r="M5" s="32" t="s">
        <v>330</v>
      </c>
      <c r="N5" s="32">
        <v>74978</v>
      </c>
      <c r="O5" s="237" t="s">
        <v>45</v>
      </c>
    </row>
    <row r="6" spans="1:15" ht="27" x14ac:dyDescent="0.25">
      <c r="A6" s="32" t="s">
        <v>292</v>
      </c>
      <c r="B6" s="247" t="s">
        <v>331</v>
      </c>
      <c r="C6" s="32" t="s">
        <v>172</v>
      </c>
      <c r="D6" s="247" t="s">
        <v>332</v>
      </c>
      <c r="E6" s="32">
        <v>4</v>
      </c>
      <c r="F6" s="32" t="s">
        <v>123</v>
      </c>
      <c r="H6" s="34" t="s">
        <v>333</v>
      </c>
      <c r="I6" s="32" t="s">
        <v>106</v>
      </c>
      <c r="J6" s="32" t="s">
        <v>298</v>
      </c>
      <c r="K6" s="32">
        <v>15</v>
      </c>
      <c r="M6" s="48" t="s">
        <v>334</v>
      </c>
      <c r="N6" s="32">
        <v>95664</v>
      </c>
      <c r="O6" s="50" t="s">
        <v>148</v>
      </c>
    </row>
    <row r="7" spans="1:15" x14ac:dyDescent="0.25">
      <c r="A7" s="32" t="s">
        <v>280</v>
      </c>
      <c r="B7" s="247" t="s">
        <v>335</v>
      </c>
      <c r="C7" s="32" t="s">
        <v>81</v>
      </c>
      <c r="D7" s="247" t="s">
        <v>336</v>
      </c>
      <c r="E7" s="32">
        <v>5</v>
      </c>
      <c r="F7" s="32" t="s">
        <v>107</v>
      </c>
      <c r="H7" s="34" t="s">
        <v>337</v>
      </c>
      <c r="I7" s="32" t="s">
        <v>338</v>
      </c>
      <c r="K7" s="32">
        <v>16</v>
      </c>
      <c r="M7" s="48" t="s">
        <v>339</v>
      </c>
      <c r="N7" s="248" t="s">
        <v>340</v>
      </c>
      <c r="O7" s="50" t="s">
        <v>184</v>
      </c>
    </row>
    <row r="8" spans="1:15" x14ac:dyDescent="0.25">
      <c r="C8" s="32" t="s">
        <v>341</v>
      </c>
      <c r="D8" s="247" t="s">
        <v>342</v>
      </c>
      <c r="E8" s="32">
        <v>6</v>
      </c>
      <c r="F8" s="32" t="s">
        <v>121</v>
      </c>
      <c r="H8" s="34" t="s">
        <v>343</v>
      </c>
      <c r="I8" s="32" t="s">
        <v>39</v>
      </c>
      <c r="K8" s="32">
        <v>18</v>
      </c>
      <c r="N8" s="32">
        <v>74904</v>
      </c>
      <c r="O8" s="50" t="s">
        <v>279</v>
      </c>
    </row>
    <row r="9" spans="1:15" x14ac:dyDescent="0.25">
      <c r="C9" s="32" t="s">
        <v>192</v>
      </c>
      <c r="D9" s="247" t="s">
        <v>344</v>
      </c>
      <c r="E9" s="32">
        <v>7</v>
      </c>
      <c r="F9" s="32" t="s">
        <v>119</v>
      </c>
      <c r="H9" s="34" t="s">
        <v>345</v>
      </c>
      <c r="I9" s="32" t="s">
        <v>165</v>
      </c>
      <c r="K9" s="32">
        <v>21</v>
      </c>
      <c r="N9" s="32">
        <v>95706</v>
      </c>
      <c r="O9" s="50" t="s">
        <v>95</v>
      </c>
    </row>
    <row r="10" spans="1:15" x14ac:dyDescent="0.25">
      <c r="C10" s="32" t="s">
        <v>346</v>
      </c>
      <c r="D10" s="247" t="s">
        <v>335</v>
      </c>
      <c r="E10" s="32">
        <v>8</v>
      </c>
      <c r="F10" s="32" t="s">
        <v>115</v>
      </c>
      <c r="H10" s="237" t="s">
        <v>347</v>
      </c>
      <c r="I10" s="32" t="s">
        <v>348</v>
      </c>
      <c r="K10" s="32">
        <v>23</v>
      </c>
      <c r="N10" s="248" t="s">
        <v>349</v>
      </c>
      <c r="O10" s="50" t="s">
        <v>140</v>
      </c>
    </row>
    <row r="11" spans="1:15" ht="45" x14ac:dyDescent="0.25">
      <c r="C11" s="32" t="s">
        <v>152</v>
      </c>
      <c r="D11" s="247" t="s">
        <v>350</v>
      </c>
      <c r="E11" s="32">
        <v>9</v>
      </c>
      <c r="F11" s="32" t="s">
        <v>111</v>
      </c>
      <c r="H11" s="243" t="s">
        <v>267</v>
      </c>
      <c r="I11" s="34" t="s">
        <v>351</v>
      </c>
      <c r="K11" s="32">
        <v>24</v>
      </c>
      <c r="N11" s="32">
        <v>74990</v>
      </c>
      <c r="O11" s="50" t="s">
        <v>131</v>
      </c>
    </row>
    <row r="12" spans="1:15" x14ac:dyDescent="0.25">
      <c r="C12" s="32" t="s">
        <v>352</v>
      </c>
      <c r="D12" s="247" t="s">
        <v>353</v>
      </c>
      <c r="E12" s="32">
        <v>10</v>
      </c>
      <c r="F12" s="32" t="s">
        <v>113</v>
      </c>
      <c r="H12" s="34" t="s">
        <v>354</v>
      </c>
      <c r="I12" s="2" t="s">
        <v>13</v>
      </c>
      <c r="K12" s="32">
        <v>25</v>
      </c>
      <c r="N12" s="248" t="s">
        <v>355</v>
      </c>
      <c r="O12" s="50" t="s">
        <v>134</v>
      </c>
    </row>
    <row r="13" spans="1:15" x14ac:dyDescent="0.25">
      <c r="C13" s="32" t="s">
        <v>34</v>
      </c>
      <c r="D13" s="247" t="s">
        <v>356</v>
      </c>
      <c r="E13" s="32">
        <v>11</v>
      </c>
      <c r="F13" s="32" t="s">
        <v>117</v>
      </c>
      <c r="H13" s="34" t="s">
        <v>58</v>
      </c>
      <c r="I13" s="2" t="s">
        <v>154</v>
      </c>
      <c r="K13" s="32">
        <v>29</v>
      </c>
      <c r="N13" s="32">
        <v>74007</v>
      </c>
      <c r="O13" s="50" t="s">
        <v>357</v>
      </c>
    </row>
    <row r="14" spans="1:15" x14ac:dyDescent="0.25">
      <c r="C14" s="32" t="s">
        <v>47</v>
      </c>
      <c r="D14" s="247" t="s">
        <v>358</v>
      </c>
      <c r="E14" s="32">
        <v>12</v>
      </c>
      <c r="F14" s="32" t="s">
        <v>248</v>
      </c>
      <c r="H14" s="34" t="s">
        <v>52</v>
      </c>
      <c r="K14" s="32">
        <v>31</v>
      </c>
      <c r="N14" s="32">
        <v>74264</v>
      </c>
      <c r="O14" s="50" t="s">
        <v>359</v>
      </c>
    </row>
    <row r="15" spans="1:15" x14ac:dyDescent="0.25">
      <c r="C15" s="32" t="s">
        <v>259</v>
      </c>
      <c r="D15" s="247" t="s">
        <v>360</v>
      </c>
      <c r="E15" s="32">
        <v>13</v>
      </c>
      <c r="F15" s="32" t="s">
        <v>250</v>
      </c>
      <c r="H15" s="34" t="s">
        <v>361</v>
      </c>
      <c r="K15" s="32">
        <v>32</v>
      </c>
      <c r="N15" s="32">
        <v>74081</v>
      </c>
      <c r="O15" s="50" t="s">
        <v>187</v>
      </c>
    </row>
    <row r="16" spans="1:15" x14ac:dyDescent="0.25">
      <c r="C16" s="32" t="s">
        <v>362</v>
      </c>
      <c r="D16" s="247" t="s">
        <v>363</v>
      </c>
      <c r="E16" s="32">
        <v>14</v>
      </c>
      <c r="F16" s="32" t="s">
        <v>252</v>
      </c>
      <c r="H16" s="34" t="s">
        <v>364</v>
      </c>
      <c r="K16" s="32">
        <v>33</v>
      </c>
      <c r="N16" s="32">
        <v>74208</v>
      </c>
      <c r="O16" s="50" t="s">
        <v>168</v>
      </c>
    </row>
    <row r="17" spans="5:15" x14ac:dyDescent="0.25">
      <c r="E17" s="32">
        <v>15</v>
      </c>
      <c r="F17" s="32" t="s">
        <v>254</v>
      </c>
      <c r="H17" s="244" t="s">
        <v>365</v>
      </c>
      <c r="K17" s="32">
        <v>34</v>
      </c>
      <c r="N17" s="32">
        <v>74236</v>
      </c>
      <c r="O17" s="50" t="s">
        <v>190</v>
      </c>
    </row>
    <row r="18" spans="5:15" x14ac:dyDescent="0.25">
      <c r="E18" s="32">
        <v>16</v>
      </c>
      <c r="F18" s="32" t="s">
        <v>256</v>
      </c>
      <c r="H18" s="34" t="s">
        <v>366</v>
      </c>
      <c r="N18" s="32">
        <v>87281</v>
      </c>
      <c r="O18" s="50" t="s">
        <v>367</v>
      </c>
    </row>
    <row r="19" spans="5:15" x14ac:dyDescent="0.25">
      <c r="E19" s="32">
        <v>17</v>
      </c>
      <c r="F19" s="32" t="s">
        <v>368</v>
      </c>
      <c r="H19" s="34" t="s">
        <v>369</v>
      </c>
      <c r="N19" s="32">
        <v>74189</v>
      </c>
      <c r="O19" s="50" t="s">
        <v>263</v>
      </c>
    </row>
    <row r="20" spans="5:15" x14ac:dyDescent="0.25">
      <c r="E20" s="32">
        <v>18</v>
      </c>
      <c r="F20" s="32" t="s">
        <v>370</v>
      </c>
      <c r="H20" s="34" t="s">
        <v>371</v>
      </c>
      <c r="N20" s="32">
        <v>87529</v>
      </c>
      <c r="O20" s="50" t="s">
        <v>372</v>
      </c>
    </row>
    <row r="21" spans="5:15" x14ac:dyDescent="0.25">
      <c r="E21" s="32">
        <v>19</v>
      </c>
      <c r="F21" s="32" t="s">
        <v>373</v>
      </c>
      <c r="H21" s="244" t="s">
        <v>83</v>
      </c>
      <c r="N21" s="32">
        <v>74985</v>
      </c>
      <c r="O21" s="50" t="s">
        <v>145</v>
      </c>
    </row>
    <row r="22" spans="5:15" x14ac:dyDescent="0.25">
      <c r="E22" s="32">
        <v>20</v>
      </c>
      <c r="F22" s="32" t="s">
        <v>374</v>
      </c>
      <c r="H22" s="244" t="s">
        <v>375</v>
      </c>
      <c r="N22" s="2">
        <v>74014</v>
      </c>
      <c r="O22" s="2" t="s">
        <v>376</v>
      </c>
    </row>
    <row r="23" spans="5:15" x14ac:dyDescent="0.25">
      <c r="F23" s="32" t="s">
        <v>377</v>
      </c>
      <c r="H23" s="34" t="s">
        <v>378</v>
      </c>
      <c r="N23" s="2">
        <v>74159</v>
      </c>
      <c r="O23" s="2" t="s">
        <v>379</v>
      </c>
    </row>
    <row r="24" spans="5:15" x14ac:dyDescent="0.25">
      <c r="F24" s="32" t="s">
        <v>380</v>
      </c>
      <c r="H24" s="34" t="s">
        <v>157</v>
      </c>
      <c r="N24" s="2">
        <v>74018</v>
      </c>
      <c r="O24" s="2" t="s">
        <v>381</v>
      </c>
    </row>
    <row r="25" spans="5:15" x14ac:dyDescent="0.25">
      <c r="F25" s="32" t="s">
        <v>382</v>
      </c>
      <c r="H25" s="34" t="s">
        <v>383</v>
      </c>
    </row>
    <row r="26" spans="5:15" x14ac:dyDescent="0.25">
      <c r="F26" s="32" t="s">
        <v>384</v>
      </c>
      <c r="H26" s="243" t="s">
        <v>385</v>
      </c>
    </row>
    <row r="27" spans="5:15" x14ac:dyDescent="0.25">
      <c r="F27" s="32" t="s">
        <v>386</v>
      </c>
      <c r="H27" s="237" t="s">
        <v>387</v>
      </c>
    </row>
    <row r="28" spans="5:15" x14ac:dyDescent="0.25">
      <c r="F28" s="32" t="s">
        <v>388</v>
      </c>
      <c r="H28" s="237" t="s">
        <v>389</v>
      </c>
    </row>
    <row r="29" spans="5:15" x14ac:dyDescent="0.25">
      <c r="H29" s="237" t="s">
        <v>390</v>
      </c>
    </row>
    <row r="30" spans="5:15" x14ac:dyDescent="0.25">
      <c r="H30" s="34" t="s">
        <v>66</v>
      </c>
    </row>
    <row r="31" spans="5:15" x14ac:dyDescent="0.25">
      <c r="H31" s="237" t="s">
        <v>391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Pgm actions</vt:lpstr>
      <vt:lpstr>RapportPresentation</vt:lpstr>
      <vt:lpstr>Bilan_MO</vt:lpstr>
      <vt:lpstr>Liste</vt:lpstr>
      <vt:lpstr>'Pgm actions'!Impression_des_titres</vt:lpstr>
    </vt:vector>
  </TitlesOfParts>
  <Company>L'agence de l'eau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VERHOLLE Julien</dc:creator>
  <cp:lastModifiedBy>VERHOLLE Julien</cp:lastModifiedBy>
  <dcterms:created xsi:type="dcterms:W3CDTF">2025-06-10T13:35:20Z</dcterms:created>
  <dcterms:modified xsi:type="dcterms:W3CDTF">2025-06-10T14:03:20Z</dcterms:modified>
</cp:coreProperties>
</file>